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PROYECTOS DE INVERSION" sheetId="1" r:id="rId1"/>
    <sheet name="CORRIENTES" sheetId="2" r:id="rId2"/>
    <sheet name="CONSOLIDADO" sheetId="3" r:id="rId3"/>
    <sheet name="Hoja1" sheetId="4" r:id="rId4"/>
  </sheets>
  <definedNames>
    <definedName name="_xlnm.Print_Area" localSheetId="1">'CORRIENTES'!$B$1:$I$58</definedName>
    <definedName name="_xlnm.Print_Area" localSheetId="0">'PROYECTOS DE INVERSION'!$B$4:$K$25</definedName>
  </definedNames>
  <calcPr fullCalcOnLoad="1"/>
</workbook>
</file>

<file path=xl/sharedStrings.xml><?xml version="1.0" encoding="utf-8"?>
<sst xmlns="http://schemas.openxmlformats.org/spreadsheetml/2006/main" count="232" uniqueCount="115">
  <si>
    <t>EJECUCION PRESUPUESTARIA DEL MDPyEP</t>
  </si>
  <si>
    <t>AL 31 DE OCTUBRE DE 2017</t>
  </si>
  <si>
    <t>Expresado en Bolivianos</t>
  </si>
  <si>
    <t>N°</t>
  </si>
  <si>
    <t>PROGRAMA - GASTOS DE INVERSION</t>
  </si>
  <si>
    <t xml:space="preserve">CODIGO </t>
  </si>
  <si>
    <t>U.E.</t>
  </si>
  <si>
    <t>APROBADO</t>
  </si>
  <si>
    <t>MODIFICACIONES</t>
  </si>
  <si>
    <t>VIGENTE</t>
  </si>
  <si>
    <t>EJECUTADO</t>
  </si>
  <si>
    <t>SALDO POR EJECUTAR</t>
  </si>
  <si>
    <t>%</t>
  </si>
  <si>
    <t>IMPLEM. PLANTA DE TRANSFORMACIÓN DE PRODUCTOS DE LA AMAZONÍA  BOLIVIANA Fte.10-111</t>
  </si>
  <si>
    <t>11-0086-0000</t>
  </si>
  <si>
    <t>VM MEDIANA</t>
  </si>
  <si>
    <t>IMPLEM. EMPRESA DE SERVICIOS TECNOLÓGICOS E INNOVACIÓN CUEROS COCHABAMBA Fte.10-111</t>
  </si>
  <si>
    <t>11-0087-0000</t>
  </si>
  <si>
    <t>IMPLEMENTACION. PLANTA PISCICOLA EN LA  AMAZONIA Fte.70-314</t>
  </si>
  <si>
    <t>11-0088-0000</t>
  </si>
  <si>
    <t>IMPLEMENTACION. PLANTA PISCICOLA EN EL  CHACO Fte. 70-314</t>
  </si>
  <si>
    <t>11-0089-0000</t>
  </si>
  <si>
    <t>IMPLEMENTACION PLANTA PISCÍCOLA LAGO TITICACA Fte. 70-314</t>
  </si>
  <si>
    <t>11-0090-0000</t>
  </si>
  <si>
    <t>IMPLEMENTACION  PLANTA DE PAPEL KRAFT COCHABAMBA Fte.70-314</t>
  </si>
  <si>
    <t>11-0091-0000</t>
  </si>
  <si>
    <t>AMPL.Y DIVERSIFICACION DE LA PRODUCCION DE HILADOS DE FIBRA DE CAMELIDOS LA PAZ 70-314</t>
  </si>
  <si>
    <t>11-0092-0000</t>
  </si>
  <si>
    <t>IMPLEMENTACION  PLANTA DE BIOPLAGUICIDAS COCHABAMBA Fte.70-314</t>
  </si>
  <si>
    <t>11-0096-0000</t>
  </si>
  <si>
    <t>TOTAL DIRECCION ADMINISTRAIVA 01 DIRECCION GENERAL DE ASUNTOS ADMINISTRATIVOS</t>
  </si>
  <si>
    <t>ENTIDADES DESCONCENTRADAS</t>
  </si>
  <si>
    <t>CONSTRUCION Y EQUIPAMIENTO LABORATORIOS Y OFICINAS DE IBMETRO SANTA CRUZ  FTE 11-000</t>
  </si>
  <si>
    <t>IBMETRO</t>
  </si>
  <si>
    <t>TOTAL DIRECION  ADMINISTRATIVA 03 IBMETRO</t>
  </si>
  <si>
    <t>TOTAL  INVERSION</t>
  </si>
  <si>
    <t>Fuente Sigep</t>
  </si>
  <si>
    <t>EJECUCION PRESUPUESTARIA DEL IBMETRO</t>
  </si>
  <si>
    <t>EJECUTADO AL 31 DE AGOSTO</t>
  </si>
  <si>
    <t>AL 30 DE SEPTIEMBRE DE 2017</t>
  </si>
  <si>
    <t>FTE.SIGEP</t>
  </si>
  <si>
    <t xml:space="preserve">EJECUCION PRESUPUESTARIA ACUMULADA DEL MDPYEP </t>
  </si>
  <si>
    <t>PROGRAMA - GASTO CORRIENTE</t>
  </si>
  <si>
    <t>00 Dirección y Coordinación de Desarrollo Productivo Fte.11-000</t>
  </si>
  <si>
    <t>DGAA</t>
  </si>
  <si>
    <t>00 Gestión administrativa financiera Fte.10-111</t>
  </si>
  <si>
    <t>00 Gestión administrativa financiera Fte.11-000</t>
  </si>
  <si>
    <t>00 Gestión Asesoramiento Jurídico Fte.11-000</t>
  </si>
  <si>
    <t>00 Gestión de la Planificación Inversión  Fte.11-000</t>
  </si>
  <si>
    <t>00 Gestión de la Auditoria Interna  Fte.11-000</t>
  </si>
  <si>
    <t>00 Gestión de Comunicación Fte.11-000</t>
  </si>
  <si>
    <t>00 Gestión de Transparencia Fte.11-000</t>
  </si>
  <si>
    <t xml:space="preserve">00 Participación y Control Social </t>
  </si>
  <si>
    <t>21-005 Fortalecimiento de la Gestión y Capacidad Institucional Fuente 80-514</t>
  </si>
  <si>
    <t>TOTAL UNIDAD EJECUTORA 01</t>
  </si>
  <si>
    <t xml:space="preserve">16-001 Diseño e Implementación de pol. Y programa de Comercio Interno </t>
  </si>
  <si>
    <t>VM COMERCIO</t>
  </si>
  <si>
    <t xml:space="preserve">16-002 Diseño e Implementación de pol. Y programa de Defensa del ConsComercio Interno </t>
  </si>
  <si>
    <t>16-005 Administracion de Autorizaciones Previas 11-000</t>
  </si>
  <si>
    <t xml:space="preserve">17-001 Diseño e Implementación de pol.y programa de Exportaciones </t>
  </si>
  <si>
    <t>19-001 Dirección y Coordinación de Exportaciones</t>
  </si>
  <si>
    <t>19-002 Modernización de Servicios de Comercio Exterior</t>
  </si>
  <si>
    <t>21-007 Implementacion de Circuitos de Comnercializacion  Fuente 80-514</t>
  </si>
  <si>
    <t>TOTAL UNIDAD EJECUTORA 02</t>
  </si>
  <si>
    <t>10-001 Revolución Tecnológica en Educación  Fte 11-000</t>
  </si>
  <si>
    <t>10-001 Revolución Tecnológica en Educación  Fte 41-113</t>
  </si>
  <si>
    <t>10-001 Revolución Tecnológica en Educación  Fte 41-117</t>
  </si>
  <si>
    <t>10-001 Revolución Tecnológica en Educación  Fte 41-119</t>
  </si>
  <si>
    <t>10-001 Revolución Tecnológica en Educación  Fte 42-230</t>
  </si>
  <si>
    <t>10-001 Revolución Tecnológica en Educación  Fte 42-220</t>
  </si>
  <si>
    <t>10-001 Revolución Tecnológica en Educación  Fte 44-115</t>
  </si>
  <si>
    <t>TOTAL 10 REVOLUCION TECNOLOGICA</t>
  </si>
  <si>
    <t>11-001 Dirección y Coordinación de Políticas de la Mediana y Gran Empresa</t>
  </si>
  <si>
    <t>11-002 Diseño e Implementación de Políticas y Programa de Desarrollo Industrial</t>
  </si>
  <si>
    <t>11-003 Diseño e Implementación de Políticas y Programa de Servicio y Control Industrial</t>
  </si>
  <si>
    <t>15-001 Supervisión Zofra Cobija</t>
  </si>
  <si>
    <t>21-001 Fortalecimiento de la Gestión y Capacidad Institucional del VPIMGE</t>
  </si>
  <si>
    <t>21-006 Promocion del Dialogo Publico Privado PPP Recursos Danida  VPIMGE 80-514</t>
  </si>
  <si>
    <t>TOTAL UNIDAD EJECUTORA 03</t>
  </si>
  <si>
    <t xml:space="preserve">12-001 Fortalecimiento y Desarrollo de Programas de Calificación Técnica </t>
  </si>
  <si>
    <t>VM MICRO</t>
  </si>
  <si>
    <t>13-005 Diseño e Implementacion de Politicas y Programas de la Micro y Pequeña Empresa</t>
  </si>
  <si>
    <t xml:space="preserve">20-002 Diseño e Implementación de Políticas y Programa de la Micro y Pequeña Empresa </t>
  </si>
  <si>
    <t xml:space="preserve">20-003 Análisis y Gestión de Información Sectorial </t>
  </si>
  <si>
    <t>21-002 Fortalecimiento de la Gestión y Capacidad Institucional del VIMPE</t>
  </si>
  <si>
    <t>TOTAL UNIDAD EJECUTORA 04</t>
  </si>
  <si>
    <t>21-003 Fortalecimiento de la Gestión y Capacidad Institucional del DGP</t>
  </si>
  <si>
    <t>DGPL</t>
  </si>
  <si>
    <t>21-008 Articulacion de Actores Publicos y Privados a los Complejos Productivos Alemania</t>
  </si>
  <si>
    <t>TOTAL UNIDAD EJECUTORA 05</t>
  </si>
  <si>
    <t>SUB TOTAL CORRIENTE MDPyEP</t>
  </si>
  <si>
    <t>Servicio Nacional de Propiedad Intelectual</t>
  </si>
  <si>
    <t>SENAPI</t>
  </si>
  <si>
    <t>Instituto Boliviano de Metrología - IBMETRO</t>
  </si>
  <si>
    <t>Probolivia</t>
  </si>
  <si>
    <t>PRO BOL</t>
  </si>
  <si>
    <t>Promoción de las Exportaciones y Turismo Nacional</t>
  </si>
  <si>
    <t>PROMUEVE</t>
  </si>
  <si>
    <t>Servicio Nacional de Verificación de Exportaciones</t>
  </si>
  <si>
    <t>SENAVEX</t>
  </si>
  <si>
    <t>Proex - Apoyo a la Promoción del Crecimiento de las Exportaciones</t>
  </si>
  <si>
    <t>PROEX</t>
  </si>
  <si>
    <t>SUB TOTAL CORRIENTE DESCONCENTRADAS</t>
  </si>
  <si>
    <t>TOTAL CORRIENTE</t>
  </si>
  <si>
    <t>Fuente SIGEP</t>
  </si>
  <si>
    <t xml:space="preserve">EJECUCIÓN PRESUPUESTARIA DEL MDPyEP - DESCONCENTRADAS  </t>
  </si>
  <si>
    <t>(Expresado en Bolivianos)</t>
  </si>
  <si>
    <t>DETALLE</t>
  </si>
  <si>
    <t>CORRIENTE</t>
  </si>
  <si>
    <t>MDPyEP</t>
  </si>
  <si>
    <t>DESCONCENTRADAS</t>
  </si>
  <si>
    <t>INVERSION</t>
  </si>
  <si>
    <t>TOTAL  NVERSION</t>
  </si>
  <si>
    <t>TOTAL CONSOLIDADO</t>
  </si>
  <si>
    <t>Fte. Sigep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</si>
</sst>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"/>
  </numFmts>
  <fonts count="11"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3" xfId="19" applyNumberFormat="1" applyFont="1" applyFill="1" applyBorder="1" applyAlignment="1" applyProtection="1">
      <alignment horizontal="center" vertical="center" wrapText="1"/>
      <protection/>
    </xf>
    <xf numFmtId="165" fontId="4" fillId="2" borderId="2" xfId="19" applyNumberFormat="1" applyFont="1" applyFill="1" applyBorder="1" applyAlignment="1" applyProtection="1">
      <alignment horizontal="center" vertical="center"/>
      <protection/>
    </xf>
    <xf numFmtId="164" fontId="5" fillId="3" borderId="4" xfId="0" applyNumberFormat="1" applyFont="1" applyFill="1" applyBorder="1" applyAlignment="1" applyProtection="1">
      <alignment horizontal="left" vertical="top"/>
      <protection/>
    </xf>
    <xf numFmtId="164" fontId="5" fillId="3" borderId="4" xfId="0" applyNumberFormat="1" applyFont="1" applyFill="1" applyBorder="1" applyAlignment="1" applyProtection="1">
      <alignment horizontal="center" vertical="top"/>
      <protection/>
    </xf>
    <xf numFmtId="164" fontId="6" fillId="0" borderId="4" xfId="0" applyFont="1" applyBorder="1" applyAlignment="1">
      <alignment horizontal="center" vertical="center"/>
    </xf>
    <xf numFmtId="166" fontId="5" fillId="0" borderId="4" xfId="0" applyNumberFormat="1" applyFont="1" applyFill="1" applyBorder="1" applyAlignment="1" applyProtection="1">
      <alignment horizontal="right" vertical="top" wrapText="1"/>
      <protection/>
    </xf>
    <xf numFmtId="166" fontId="5" fillId="0" borderId="4" xfId="0" applyNumberFormat="1" applyFont="1" applyFill="1" applyBorder="1" applyAlignment="1">
      <alignment/>
    </xf>
    <xf numFmtId="166" fontId="5" fillId="0" borderId="4" xfId="0" applyNumberFormat="1" applyFont="1" applyFill="1" applyBorder="1" applyAlignment="1" applyProtection="1">
      <alignment/>
      <protection locked="0"/>
    </xf>
    <xf numFmtId="165" fontId="5" fillId="0" borderId="4" xfId="0" applyNumberFormat="1" applyFont="1" applyFill="1" applyBorder="1" applyAlignment="1" applyProtection="1">
      <alignment/>
      <protection locked="0"/>
    </xf>
    <xf numFmtId="164" fontId="5" fillId="3" borderId="5" xfId="0" applyNumberFormat="1" applyFont="1" applyFill="1" applyBorder="1" applyAlignment="1" applyProtection="1">
      <alignment horizontal="left" vertical="top"/>
      <protection/>
    </xf>
    <xf numFmtId="164" fontId="6" fillId="0" borderId="5" xfId="0" applyFont="1" applyBorder="1" applyAlignment="1">
      <alignment horizontal="center" vertical="center"/>
    </xf>
    <xf numFmtId="166" fontId="5" fillId="0" borderId="5" xfId="0" applyNumberFormat="1" applyFont="1" applyFill="1" applyBorder="1" applyAlignment="1" applyProtection="1">
      <alignment horizontal="right" vertical="top" wrapText="1"/>
      <protection/>
    </xf>
    <xf numFmtId="166" fontId="5" fillId="0" borderId="5" xfId="0" applyNumberFormat="1" applyFont="1" applyFill="1" applyBorder="1" applyAlignment="1">
      <alignment/>
    </xf>
    <xf numFmtId="166" fontId="5" fillId="0" borderId="5" xfId="0" applyNumberFormat="1" applyFont="1" applyFill="1" applyBorder="1" applyAlignment="1" applyProtection="1">
      <alignment/>
      <protection locked="0"/>
    </xf>
    <xf numFmtId="165" fontId="5" fillId="0" borderId="5" xfId="0" applyNumberFormat="1" applyFont="1" applyFill="1" applyBorder="1" applyAlignment="1" applyProtection="1">
      <alignment/>
      <protection locked="0"/>
    </xf>
    <xf numFmtId="164" fontId="5" fillId="3" borderId="6" xfId="0" applyNumberFormat="1" applyFont="1" applyFill="1" applyBorder="1" applyAlignment="1" applyProtection="1">
      <alignment horizontal="left" vertical="top"/>
      <protection/>
    </xf>
    <xf numFmtId="164" fontId="6" fillId="0" borderId="6" xfId="0" applyFont="1" applyBorder="1" applyAlignment="1">
      <alignment horizontal="center" vertical="center"/>
    </xf>
    <xf numFmtId="166" fontId="5" fillId="0" borderId="6" xfId="0" applyNumberFormat="1" applyFont="1" applyFill="1" applyBorder="1" applyAlignment="1" applyProtection="1">
      <alignment horizontal="right" vertical="top" wrapText="1"/>
      <protection/>
    </xf>
    <xf numFmtId="166" fontId="5" fillId="0" borderId="6" xfId="0" applyNumberFormat="1" applyFont="1" applyFill="1" applyBorder="1" applyAlignment="1">
      <alignment/>
    </xf>
    <xf numFmtId="166" fontId="5" fillId="0" borderId="6" xfId="0" applyNumberFormat="1" applyFont="1" applyFill="1" applyBorder="1" applyAlignment="1" applyProtection="1">
      <alignment/>
      <protection locked="0"/>
    </xf>
    <xf numFmtId="165" fontId="5" fillId="0" borderId="6" xfId="0" applyNumberFormat="1" applyFont="1" applyFill="1" applyBorder="1" applyAlignment="1" applyProtection="1">
      <alignment/>
      <protection locked="0"/>
    </xf>
    <xf numFmtId="164" fontId="0" fillId="0" borderId="7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166" fontId="7" fillId="0" borderId="1" xfId="0" applyNumberFormat="1" applyFont="1" applyFill="1" applyBorder="1" applyAlignment="1" applyProtection="1">
      <alignment/>
      <protection locked="0"/>
    </xf>
    <xf numFmtId="166" fontId="7" fillId="0" borderId="2" xfId="0" applyNumberFormat="1" applyFont="1" applyFill="1" applyBorder="1" applyAlignment="1" applyProtection="1">
      <alignment/>
      <protection locked="0"/>
    </xf>
    <xf numFmtId="166" fontId="7" fillId="0" borderId="3" xfId="0" applyNumberFormat="1" applyFont="1" applyFill="1" applyBorder="1" applyAlignment="1" applyProtection="1">
      <alignment/>
      <protection locked="0"/>
    </xf>
    <xf numFmtId="165" fontId="7" fillId="0" borderId="8" xfId="0" applyNumberFormat="1" applyFont="1" applyFill="1" applyBorder="1" applyAlignment="1" applyProtection="1">
      <alignment/>
      <protection locked="0"/>
    </xf>
    <xf numFmtId="164" fontId="8" fillId="0" borderId="5" xfId="0" applyFont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4" fontId="0" fillId="0" borderId="4" xfId="0" applyBorder="1" applyAlignment="1">
      <alignment/>
    </xf>
    <xf numFmtId="166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5" fillId="0" borderId="9" xfId="0" applyFont="1" applyBorder="1" applyAlignment="1">
      <alignment vertical="center"/>
    </xf>
    <xf numFmtId="164" fontId="6" fillId="0" borderId="9" xfId="0" applyFont="1" applyBorder="1" applyAlignment="1">
      <alignment horizontal="left" vertical="center"/>
    </xf>
    <xf numFmtId="166" fontId="5" fillId="0" borderId="9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4" fontId="7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center" vertical="center"/>
    </xf>
    <xf numFmtId="165" fontId="4" fillId="0" borderId="0" xfId="19" applyNumberFormat="1" applyFont="1" applyFill="1" applyBorder="1" applyAlignment="1" applyProtection="1">
      <alignment horizontal="center" vertical="center" wrapText="1"/>
      <protection/>
    </xf>
    <xf numFmtId="165" fontId="4" fillId="0" borderId="0" xfId="19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>
      <alignment/>
    </xf>
    <xf numFmtId="164" fontId="4" fillId="2" borderId="5" xfId="0" applyFont="1" applyFill="1" applyBorder="1" applyAlignment="1">
      <alignment horizontal="left" vertical="center"/>
    </xf>
    <xf numFmtId="164" fontId="4" fillId="2" borderId="5" xfId="0" applyFont="1" applyFill="1" applyBorder="1" applyAlignment="1">
      <alignment horizontal="center" vertical="center"/>
    </xf>
    <xf numFmtId="165" fontId="4" fillId="2" borderId="5" xfId="19" applyNumberFormat="1" applyFont="1" applyFill="1" applyBorder="1" applyAlignment="1" applyProtection="1">
      <alignment horizontal="center" vertical="center" wrapText="1"/>
      <protection/>
    </xf>
    <xf numFmtId="165" fontId="4" fillId="2" borderId="5" xfId="19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5" fillId="0" borderId="5" xfId="0" applyFont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6" fontId="5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>
      <alignment/>
    </xf>
    <xf numFmtId="164" fontId="7" fillId="0" borderId="5" xfId="0" applyFont="1" applyBorder="1" applyAlignment="1">
      <alignment vertical="center"/>
    </xf>
    <xf numFmtId="164" fontId="8" fillId="0" borderId="5" xfId="0" applyFont="1" applyBorder="1" applyAlignment="1">
      <alignment horizontal="center" vertical="center"/>
    </xf>
    <xf numFmtId="166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5" fontId="7" fillId="0" borderId="5" xfId="0" applyNumberFormat="1" applyFont="1" applyFill="1" applyBorder="1" applyAlignment="1">
      <alignment vertical="center"/>
    </xf>
    <xf numFmtId="164" fontId="7" fillId="2" borderId="5" xfId="0" applyFont="1" applyFill="1" applyBorder="1" applyAlignment="1">
      <alignment vertical="center"/>
    </xf>
    <xf numFmtId="164" fontId="8" fillId="2" borderId="5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164" fontId="4" fillId="0" borderId="5" xfId="0" applyFont="1" applyFill="1" applyBorder="1" applyAlignment="1">
      <alignment horizontal="center" vertical="center"/>
    </xf>
    <xf numFmtId="165" fontId="4" fillId="0" borderId="5" xfId="19" applyNumberFormat="1" applyFont="1" applyFill="1" applyBorder="1" applyAlignment="1" applyProtection="1">
      <alignment horizontal="center" vertical="center" wrapText="1"/>
      <protection/>
    </xf>
    <xf numFmtId="165" fontId="4" fillId="0" borderId="5" xfId="19" applyNumberFormat="1" applyFont="1" applyFill="1" applyBorder="1" applyAlignment="1" applyProtection="1">
      <alignment horizontal="center" vertical="center"/>
      <protection/>
    </xf>
    <xf numFmtId="164" fontId="7" fillId="4" borderId="5" xfId="0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164" fontId="10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3" fillId="0" borderId="5" xfId="0" applyFont="1" applyBorder="1" applyAlignment="1">
      <alignment/>
    </xf>
    <xf numFmtId="166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5" xfId="0" applyFont="1" applyFill="1" applyBorder="1" applyAlignment="1">
      <alignment horizontal="center" vertical="center"/>
    </xf>
    <xf numFmtId="164" fontId="9" fillId="0" borderId="5" xfId="0" applyFont="1" applyBorder="1" applyAlignment="1">
      <alignment/>
    </xf>
    <xf numFmtId="166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4" fontId="3" fillId="0" borderId="5" xfId="0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57"/>
  <sheetViews>
    <sheetView tabSelected="1" workbookViewId="0" topLeftCell="A19">
      <selection activeCell="B34" sqref="B34"/>
    </sheetView>
  </sheetViews>
  <sheetFormatPr defaultColWidth="11.421875" defaultRowHeight="12.75"/>
  <cols>
    <col min="2" max="2" width="2.28125" style="1" customWidth="1"/>
    <col min="3" max="3" width="74.140625" style="1" customWidth="1"/>
    <col min="4" max="4" width="9.421875" style="1" customWidth="1"/>
    <col min="5" max="5" width="10.28125" style="1" customWidth="1"/>
    <col min="6" max="6" width="9.7109375" style="1" customWidth="1"/>
    <col min="7" max="7" width="13.28125" style="1" customWidth="1"/>
    <col min="8" max="8" width="9.140625" style="1" customWidth="1"/>
    <col min="9" max="9" width="11.140625" style="1" customWidth="1"/>
    <col min="10" max="10" width="9.57421875" style="1" customWidth="1"/>
    <col min="11" max="11" width="5.7109375" style="1" customWidth="1"/>
  </cols>
  <sheetData>
    <row r="6" spans="3:11" ht="21" customHeight="1">
      <c r="C6" s="2" t="s">
        <v>0</v>
      </c>
      <c r="D6" s="2"/>
      <c r="E6" s="2"/>
      <c r="F6" s="2"/>
      <c r="G6" s="2"/>
      <c r="H6" s="2"/>
      <c r="I6" s="2"/>
      <c r="J6" s="2"/>
      <c r="K6" s="2"/>
    </row>
    <row r="7" spans="3:15" ht="21" customHeight="1">
      <c r="C7" s="2" t="s">
        <v>1</v>
      </c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</row>
    <row r="8" spans="3:15" ht="14.25" customHeight="1">
      <c r="C8" s="4" t="s">
        <v>2</v>
      </c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3"/>
    </row>
    <row r="9" spans="2:15" ht="21">
      <c r="B9" s="5" t="s">
        <v>3</v>
      </c>
      <c r="C9" s="5" t="s">
        <v>4</v>
      </c>
      <c r="D9" s="6" t="s">
        <v>5</v>
      </c>
      <c r="E9" s="7" t="s">
        <v>6</v>
      </c>
      <c r="F9" s="8" t="s">
        <v>7</v>
      </c>
      <c r="G9" s="7" t="s">
        <v>8</v>
      </c>
      <c r="H9" s="6" t="s">
        <v>9</v>
      </c>
      <c r="I9" s="9" t="s">
        <v>10</v>
      </c>
      <c r="J9" s="10" t="s">
        <v>11</v>
      </c>
      <c r="K9" s="11" t="s">
        <v>12</v>
      </c>
      <c r="L9" s="3"/>
      <c r="M9" s="3"/>
      <c r="N9" s="3"/>
      <c r="O9" s="3"/>
    </row>
    <row r="10" spans="2:15" ht="13.5">
      <c r="B10" s="12">
        <v>1</v>
      </c>
      <c r="C10" s="12" t="s">
        <v>13</v>
      </c>
      <c r="D10" s="13" t="s">
        <v>14</v>
      </c>
      <c r="E10" s="14" t="s">
        <v>15</v>
      </c>
      <c r="F10" s="15">
        <v>999216</v>
      </c>
      <c r="G10" s="16" t="e">
        <f>SUM(G9:G18)</f>
        <v>#VALUE!</v>
      </c>
      <c r="H10" s="17">
        <f aca="true" t="shared" si="0" ref="H10:H11">+F10</f>
        <v>999216</v>
      </c>
      <c r="I10" s="17">
        <v>491400</v>
      </c>
      <c r="J10" s="17">
        <f aca="true" t="shared" si="1" ref="J10:J17">+H10-I10</f>
        <v>507816</v>
      </c>
      <c r="K10" s="18">
        <f aca="true" t="shared" si="2" ref="K10:K11">+I10/H10*1</f>
        <v>0.49178555987894507</v>
      </c>
      <c r="L10" s="3"/>
      <c r="M10" s="3"/>
      <c r="N10" s="3"/>
      <c r="O10" s="3"/>
    </row>
    <row r="11" spans="2:15" ht="13.5">
      <c r="B11" s="19">
        <v>2</v>
      </c>
      <c r="C11" s="19" t="s">
        <v>16</v>
      </c>
      <c r="D11" s="13" t="s">
        <v>17</v>
      </c>
      <c r="E11" s="20" t="s">
        <v>15</v>
      </c>
      <c r="F11" s="21">
        <v>896447</v>
      </c>
      <c r="G11" s="22" t="e">
        <f>SUM(G9:G18)</f>
        <v>#VALUE!</v>
      </c>
      <c r="H11" s="23">
        <f t="shared" si="0"/>
        <v>896447</v>
      </c>
      <c r="I11" s="23">
        <v>374031</v>
      </c>
      <c r="J11" s="23">
        <f t="shared" si="1"/>
        <v>522416</v>
      </c>
      <c r="K11" s="24">
        <f t="shared" si="2"/>
        <v>0.4172371595866794</v>
      </c>
      <c r="L11" s="3"/>
      <c r="M11" s="3"/>
      <c r="N11" s="3"/>
      <c r="O11" s="3"/>
    </row>
    <row r="12" spans="2:15" ht="13.5">
      <c r="B12" s="19">
        <v>3</v>
      </c>
      <c r="C12" s="19" t="s">
        <v>18</v>
      </c>
      <c r="D12" s="13" t="s">
        <v>19</v>
      </c>
      <c r="E12" s="20" t="s">
        <v>15</v>
      </c>
      <c r="F12" s="21">
        <v>882000</v>
      </c>
      <c r="G12" s="22">
        <v>-882000</v>
      </c>
      <c r="H12" s="23">
        <f aca="true" t="shared" si="3" ref="H12:H15">+F12+G12</f>
        <v>0</v>
      </c>
      <c r="I12" s="23">
        <v>0</v>
      </c>
      <c r="J12" s="23">
        <f t="shared" si="1"/>
        <v>0</v>
      </c>
      <c r="K12" s="24">
        <v>0</v>
      </c>
      <c r="L12" s="3"/>
      <c r="M12" s="3"/>
      <c r="N12" s="3"/>
      <c r="O12" s="3"/>
    </row>
    <row r="13" spans="2:11" ht="12.75">
      <c r="B13" s="19">
        <v>4</v>
      </c>
      <c r="C13" s="19" t="s">
        <v>20</v>
      </c>
      <c r="D13" s="13" t="s">
        <v>21</v>
      </c>
      <c r="E13" s="20" t="s">
        <v>15</v>
      </c>
      <c r="F13" s="21">
        <v>855000</v>
      </c>
      <c r="G13" s="22">
        <v>-346219.35</v>
      </c>
      <c r="H13" s="23">
        <f t="shared" si="3"/>
        <v>508780.65</v>
      </c>
      <c r="I13" s="23">
        <v>0</v>
      </c>
      <c r="J13" s="23">
        <f t="shared" si="1"/>
        <v>508780.65</v>
      </c>
      <c r="K13" s="24">
        <v>0</v>
      </c>
    </row>
    <row r="14" spans="2:11" ht="12.75">
      <c r="B14" s="19">
        <v>5</v>
      </c>
      <c r="C14" s="19" t="s">
        <v>22</v>
      </c>
      <c r="D14" s="13" t="s">
        <v>23</v>
      </c>
      <c r="E14" s="20" t="s">
        <v>15</v>
      </c>
      <c r="F14" s="21">
        <v>990000</v>
      </c>
      <c r="G14" s="22">
        <v>-960000</v>
      </c>
      <c r="H14" s="23">
        <f t="shared" si="3"/>
        <v>30000</v>
      </c>
      <c r="I14" s="23">
        <v>0</v>
      </c>
      <c r="J14" s="23">
        <f t="shared" si="1"/>
        <v>30000</v>
      </c>
      <c r="K14" s="24">
        <v>0</v>
      </c>
    </row>
    <row r="15" spans="2:11" ht="12.75">
      <c r="B15" s="19">
        <v>6</v>
      </c>
      <c r="C15" s="25" t="s">
        <v>24</v>
      </c>
      <c r="D15" s="13" t="s">
        <v>25</v>
      </c>
      <c r="E15" s="26" t="s">
        <v>15</v>
      </c>
      <c r="F15" s="27">
        <v>640431</v>
      </c>
      <c r="G15" s="28">
        <v>107544</v>
      </c>
      <c r="H15" s="29">
        <f t="shared" si="3"/>
        <v>747975</v>
      </c>
      <c r="I15" s="29">
        <v>0</v>
      </c>
      <c r="J15" s="29">
        <f t="shared" si="1"/>
        <v>747975</v>
      </c>
      <c r="K15" s="30">
        <v>0</v>
      </c>
    </row>
    <row r="16" spans="2:11" ht="12.75">
      <c r="B16" s="19">
        <v>7</v>
      </c>
      <c r="C16" s="25" t="s">
        <v>26</v>
      </c>
      <c r="D16" s="13" t="s">
        <v>27</v>
      </c>
      <c r="E16" s="26" t="s">
        <v>15</v>
      </c>
      <c r="F16" s="27">
        <v>0</v>
      </c>
      <c r="G16" s="28">
        <v>1135088</v>
      </c>
      <c r="H16" s="29">
        <f aca="true" t="shared" si="4" ref="H16:H17">+G16</f>
        <v>1135088</v>
      </c>
      <c r="I16" s="29">
        <v>0</v>
      </c>
      <c r="J16" s="29">
        <f t="shared" si="1"/>
        <v>1135088</v>
      </c>
      <c r="K16" s="30">
        <v>0</v>
      </c>
    </row>
    <row r="17" spans="2:11" ht="13.5">
      <c r="B17" s="19">
        <v>8</v>
      </c>
      <c r="C17" s="25" t="s">
        <v>28</v>
      </c>
      <c r="D17" s="13" t="s">
        <v>29</v>
      </c>
      <c r="E17" s="26" t="s">
        <v>15</v>
      </c>
      <c r="F17" s="27">
        <v>0</v>
      </c>
      <c r="G17" s="28">
        <v>945587.35</v>
      </c>
      <c r="H17" s="29">
        <f t="shared" si="4"/>
        <v>945587.35</v>
      </c>
      <c r="I17" s="29">
        <v>0</v>
      </c>
      <c r="J17" s="29">
        <f t="shared" si="1"/>
        <v>945587.35</v>
      </c>
      <c r="K17" s="30">
        <v>0</v>
      </c>
    </row>
    <row r="18" spans="2:11" ht="13.5">
      <c r="B18" s="31"/>
      <c r="C18" s="32" t="s">
        <v>30</v>
      </c>
      <c r="D18" s="33"/>
      <c r="E18" s="34"/>
      <c r="F18" s="35">
        <f>SUM(F10:F15)</f>
        <v>5263094</v>
      </c>
      <c r="G18" s="36" t="e">
        <f>SUM(G10:G17)</f>
        <v>#VALUE!</v>
      </c>
      <c r="H18" s="36">
        <f>SUM(H10:H17)</f>
        <v>5263094</v>
      </c>
      <c r="I18" s="37">
        <f>SUM(I10:I15)</f>
        <v>865431</v>
      </c>
      <c r="J18" s="38">
        <f>SUM(J10:J15)</f>
        <v>2316987.65</v>
      </c>
      <c r="K18" s="39">
        <f>+I18/H18*1</f>
        <v>0.1644338862273788</v>
      </c>
    </row>
    <row r="19" spans="2:11" ht="12.75">
      <c r="B19" s="40" t="s">
        <v>31</v>
      </c>
      <c r="C19" s="14"/>
      <c r="D19" s="14"/>
      <c r="E19" s="41"/>
      <c r="F19" s="42"/>
      <c r="G19" s="43"/>
      <c r="H19" s="43"/>
      <c r="I19" s="43"/>
      <c r="J19" s="44"/>
      <c r="K19" s="45"/>
    </row>
    <row r="20" spans="2:11" ht="13.5">
      <c r="B20" s="46">
        <v>1</v>
      </c>
      <c r="C20" s="47" t="s">
        <v>32</v>
      </c>
      <c r="D20" s="47"/>
      <c r="E20" s="48" t="s">
        <v>33</v>
      </c>
      <c r="F20" s="49"/>
      <c r="G20" s="49">
        <v>3925016</v>
      </c>
      <c r="H20" s="29">
        <f>+G20</f>
        <v>3925016</v>
      </c>
      <c r="I20" s="49">
        <f>+G20-H20</f>
        <v>0</v>
      </c>
      <c r="J20" s="29">
        <f>+H20-I20</f>
        <v>3925016</v>
      </c>
      <c r="K20" s="30">
        <v>0</v>
      </c>
    </row>
    <row r="21" spans="2:11" ht="13.5">
      <c r="B21" s="50"/>
      <c r="C21" s="51" t="s">
        <v>34</v>
      </c>
      <c r="D21" s="51"/>
      <c r="E21" s="52"/>
      <c r="F21" s="52"/>
      <c r="G21" s="53">
        <f>SUM(G20)</f>
        <v>3925016</v>
      </c>
      <c r="H21" s="53">
        <f>SUM(H20)</f>
        <v>3925016</v>
      </c>
      <c r="I21" s="53">
        <f>SUM(I20)</f>
        <v>0</v>
      </c>
      <c r="J21" s="53">
        <f>SUM(J20)</f>
        <v>3925016</v>
      </c>
      <c r="K21" s="54">
        <f>SUM(K20)</f>
        <v>0</v>
      </c>
    </row>
    <row r="22" spans="2:11" ht="13.5">
      <c r="B22" s="55"/>
      <c r="C22" s="51" t="s">
        <v>35</v>
      </c>
      <c r="D22" s="51"/>
      <c r="E22" s="56"/>
      <c r="F22" s="53">
        <f>+F18+F21</f>
        <v>5263094</v>
      </c>
      <c r="G22" s="53">
        <f>+G21</f>
        <v>3925016</v>
      </c>
      <c r="H22" s="53">
        <f>+H18+H21</f>
        <v>9188110</v>
      </c>
      <c r="I22" s="53">
        <f>+I18+I21</f>
        <v>865431</v>
      </c>
      <c r="J22" s="53">
        <f>+J18+J21</f>
        <v>6242003.65</v>
      </c>
      <c r="K22" s="57">
        <f>+I22/H22*1</f>
        <v>0.09419031770407625</v>
      </c>
    </row>
    <row r="23" ht="12.75">
      <c r="B23" s="1" t="s">
        <v>36</v>
      </c>
    </row>
    <row r="26" spans="2:10" ht="12.75">
      <c r="B26" s="58"/>
      <c r="C26" s="59"/>
      <c r="D26" s="59"/>
      <c r="E26" s="60"/>
      <c r="F26" s="60"/>
      <c r="G26" s="60"/>
      <c r="H26" s="60"/>
      <c r="I26" s="60"/>
      <c r="J26" s="61"/>
    </row>
    <row r="30" spans="3:11" ht="21" customHeight="1">
      <c r="C30" s="2"/>
      <c r="D30" s="2"/>
      <c r="E30" s="2"/>
      <c r="F30" s="2"/>
      <c r="G30" s="2"/>
      <c r="H30" s="2"/>
      <c r="I30" s="2"/>
      <c r="J30" s="2"/>
      <c r="K30" s="2"/>
    </row>
    <row r="31" spans="3:11" ht="21" customHeight="1">
      <c r="C31" s="2"/>
      <c r="D31" s="2"/>
      <c r="E31" s="2"/>
      <c r="F31" s="2"/>
      <c r="G31" s="2"/>
      <c r="H31" s="2"/>
      <c r="I31" s="2"/>
      <c r="J31" s="2"/>
      <c r="K31" s="2"/>
    </row>
    <row r="32" spans="3:11" ht="12.75" customHeight="1"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62"/>
      <c r="C33" s="62"/>
      <c r="D33" s="62"/>
      <c r="E33" s="63"/>
      <c r="F33" s="63"/>
      <c r="G33" s="63"/>
      <c r="H33" s="63"/>
      <c r="I33" s="63"/>
      <c r="J33" s="64"/>
      <c r="K33" s="65"/>
    </row>
    <row r="34" spans="3:11" ht="21" customHeight="1">
      <c r="C34" s="2" t="s">
        <v>37</v>
      </c>
      <c r="D34" s="2"/>
      <c r="E34" s="2"/>
      <c r="F34" s="2"/>
      <c r="G34" s="2"/>
      <c r="H34" s="2"/>
      <c r="I34" s="2"/>
      <c r="J34" s="2"/>
      <c r="K34" s="2"/>
    </row>
    <row r="35" spans="3:11" ht="21" customHeight="1">
      <c r="C35" s="2" t="s">
        <v>1</v>
      </c>
      <c r="D35" s="2"/>
      <c r="E35" s="2"/>
      <c r="F35" s="2"/>
      <c r="G35" s="2"/>
      <c r="H35" s="2"/>
      <c r="I35" s="2"/>
      <c r="J35" s="2"/>
      <c r="K35" s="2"/>
    </row>
    <row r="36" spans="3:11" ht="13.5" customHeight="1">
      <c r="C36" s="4" t="s">
        <v>2</v>
      </c>
      <c r="D36" s="4"/>
      <c r="E36" s="4"/>
      <c r="F36" s="4"/>
      <c r="G36" s="4"/>
      <c r="H36" s="4"/>
      <c r="I36" s="4"/>
      <c r="J36" s="4"/>
      <c r="K36" s="4"/>
    </row>
    <row r="37" spans="2:11" ht="30.75">
      <c r="B37" s="5" t="s">
        <v>3</v>
      </c>
      <c r="C37" s="5" t="s">
        <v>4</v>
      </c>
      <c r="D37" s="5"/>
      <c r="E37" s="7" t="s">
        <v>6</v>
      </c>
      <c r="F37" s="8" t="s">
        <v>7</v>
      </c>
      <c r="G37" s="7" t="s">
        <v>8</v>
      </c>
      <c r="H37" s="6" t="s">
        <v>9</v>
      </c>
      <c r="I37" s="9" t="s">
        <v>38</v>
      </c>
      <c r="J37" s="10" t="s">
        <v>11</v>
      </c>
      <c r="K37" s="11" t="s">
        <v>12</v>
      </c>
    </row>
    <row r="38" spans="2:11" ht="13.5">
      <c r="B38" s="50">
        <v>1</v>
      </c>
      <c r="C38" s="47" t="s">
        <v>32</v>
      </c>
      <c r="D38" s="47"/>
      <c r="E38" s="52"/>
      <c r="F38" s="53">
        <v>0</v>
      </c>
      <c r="G38" s="53">
        <v>3925016</v>
      </c>
      <c r="H38" s="53">
        <f>SUM(H37)</f>
        <v>0</v>
      </c>
      <c r="I38" s="53">
        <f>SUM(I37)</f>
        <v>0</v>
      </c>
      <c r="J38" s="53">
        <f>SUM(J37)</f>
        <v>0</v>
      </c>
      <c r="K38" s="57">
        <v>0</v>
      </c>
    </row>
    <row r="39" spans="2:11" ht="13.5">
      <c r="B39" s="55"/>
      <c r="C39" s="51" t="s">
        <v>35</v>
      </c>
      <c r="D39" s="51"/>
      <c r="E39" s="56"/>
      <c r="F39" s="53">
        <v>0</v>
      </c>
      <c r="G39" s="53">
        <f>+G38</f>
        <v>3925016</v>
      </c>
      <c r="H39" s="53">
        <f>+H35+H38</f>
        <v>0</v>
      </c>
      <c r="I39" s="53">
        <f>+I35+I38</f>
        <v>0</v>
      </c>
      <c r="J39" s="53">
        <f>+J35+J38</f>
        <v>0</v>
      </c>
      <c r="K39" s="57">
        <v>0</v>
      </c>
    </row>
    <row r="40" ht="12.75">
      <c r="B40" s="1" t="s">
        <v>36</v>
      </c>
    </row>
    <row r="44" spans="3:11" ht="21" customHeight="1">
      <c r="C44" s="2" t="s">
        <v>0</v>
      </c>
      <c r="D44" s="2"/>
      <c r="E44" s="2"/>
      <c r="F44" s="2"/>
      <c r="G44" s="2"/>
      <c r="H44" s="2"/>
      <c r="I44" s="2"/>
      <c r="J44" s="2"/>
      <c r="K44" s="2"/>
    </row>
    <row r="45" spans="3:11" ht="21" customHeight="1">
      <c r="C45" s="2" t="s">
        <v>39</v>
      </c>
      <c r="D45" s="2"/>
      <c r="E45" s="2"/>
      <c r="F45" s="2"/>
      <c r="G45" s="2"/>
      <c r="H45" s="2"/>
      <c r="I45" s="2"/>
      <c r="J45" s="2"/>
      <c r="K45" s="2"/>
    </row>
    <row r="46" spans="3:11" ht="13.5" customHeight="1">
      <c r="C46" s="4" t="s">
        <v>2</v>
      </c>
      <c r="D46" s="4"/>
      <c r="E46" s="4"/>
      <c r="F46" s="4"/>
      <c r="G46" s="4"/>
      <c r="H46" s="4"/>
      <c r="I46" s="4"/>
      <c r="J46" s="4"/>
      <c r="K46" s="4"/>
    </row>
    <row r="47" spans="2:11" ht="30.75">
      <c r="B47" s="5" t="s">
        <v>3</v>
      </c>
      <c r="C47" s="5" t="s">
        <v>4</v>
      </c>
      <c r="D47" s="6" t="s">
        <v>5</v>
      </c>
      <c r="E47" s="7" t="s">
        <v>6</v>
      </c>
      <c r="F47" s="8" t="s">
        <v>7</v>
      </c>
      <c r="G47" s="7" t="s">
        <v>8</v>
      </c>
      <c r="H47" s="6" t="s">
        <v>9</v>
      </c>
      <c r="I47" s="9" t="s">
        <v>38</v>
      </c>
      <c r="J47" s="10" t="s">
        <v>11</v>
      </c>
      <c r="K47" s="11" t="s">
        <v>12</v>
      </c>
    </row>
    <row r="48" spans="2:11" ht="12.75">
      <c r="B48" s="12">
        <v>1</v>
      </c>
      <c r="C48" s="12" t="s">
        <v>13</v>
      </c>
      <c r="D48" s="13" t="s">
        <v>14</v>
      </c>
      <c r="E48" s="14" t="s">
        <v>15</v>
      </c>
      <c r="F48" s="15">
        <v>999216</v>
      </c>
      <c r="G48" s="16" t="e">
        <f>SUM(G47:G56)</f>
        <v>#VALUE!</v>
      </c>
      <c r="H48" s="17">
        <f aca="true" t="shared" si="5" ref="H48:H49">+F48</f>
        <v>999216</v>
      </c>
      <c r="I48" s="17">
        <v>484020</v>
      </c>
      <c r="J48" s="17">
        <f aca="true" t="shared" si="6" ref="J48:J55">+H48-I48</f>
        <v>515196</v>
      </c>
      <c r="K48" s="18">
        <f aca="true" t="shared" si="7" ref="K48:K49">+I48/H48*1</f>
        <v>0.4843997694192247</v>
      </c>
    </row>
    <row r="49" spans="2:11" ht="12.75">
      <c r="B49" s="19">
        <v>2</v>
      </c>
      <c r="C49" s="19" t="s">
        <v>16</v>
      </c>
      <c r="D49" s="13" t="s">
        <v>17</v>
      </c>
      <c r="E49" s="20" t="s">
        <v>15</v>
      </c>
      <c r="F49" s="21">
        <v>896447</v>
      </c>
      <c r="G49" s="22" t="e">
        <f>SUM(G47:G56)</f>
        <v>#VALUE!</v>
      </c>
      <c r="H49" s="23">
        <f t="shared" si="5"/>
        <v>896447</v>
      </c>
      <c r="I49" s="23">
        <v>250461</v>
      </c>
      <c r="J49" s="23">
        <f t="shared" si="6"/>
        <v>645986</v>
      </c>
      <c r="K49" s="24">
        <f t="shared" si="7"/>
        <v>0.2793929814032508</v>
      </c>
    </row>
    <row r="50" spans="2:11" ht="12.75">
      <c r="B50" s="19">
        <v>3</v>
      </c>
      <c r="C50" s="19" t="s">
        <v>18</v>
      </c>
      <c r="D50" s="13" t="s">
        <v>19</v>
      </c>
      <c r="E50" s="20" t="s">
        <v>15</v>
      </c>
      <c r="F50" s="21">
        <v>882000</v>
      </c>
      <c r="G50" s="22">
        <v>-882000</v>
      </c>
      <c r="H50" s="23">
        <f aca="true" t="shared" si="8" ref="H50:H53">+F50+G50</f>
        <v>0</v>
      </c>
      <c r="I50" s="23">
        <v>0</v>
      </c>
      <c r="J50" s="23">
        <f t="shared" si="6"/>
        <v>0</v>
      </c>
      <c r="K50" s="24">
        <v>0</v>
      </c>
    </row>
    <row r="51" spans="2:11" ht="12.75">
      <c r="B51" s="19">
        <v>4</v>
      </c>
      <c r="C51" s="19" t="s">
        <v>20</v>
      </c>
      <c r="D51" s="13" t="s">
        <v>21</v>
      </c>
      <c r="E51" s="20" t="s">
        <v>15</v>
      </c>
      <c r="F51" s="21">
        <v>855000</v>
      </c>
      <c r="G51" s="22">
        <v>-346219.35</v>
      </c>
      <c r="H51" s="23">
        <f t="shared" si="8"/>
        <v>508780.65</v>
      </c>
      <c r="I51" s="23">
        <v>0</v>
      </c>
      <c r="J51" s="23">
        <f t="shared" si="6"/>
        <v>508780.65</v>
      </c>
      <c r="K51" s="24">
        <v>0</v>
      </c>
    </row>
    <row r="52" spans="2:11" ht="12.75">
      <c r="B52" s="19">
        <v>5</v>
      </c>
      <c r="C52" s="19" t="s">
        <v>22</v>
      </c>
      <c r="D52" s="13" t="s">
        <v>23</v>
      </c>
      <c r="E52" s="20" t="s">
        <v>15</v>
      </c>
      <c r="F52" s="21">
        <v>990000</v>
      </c>
      <c r="G52" s="22">
        <v>-960000</v>
      </c>
      <c r="H52" s="23">
        <f t="shared" si="8"/>
        <v>30000</v>
      </c>
      <c r="I52" s="23">
        <v>0</v>
      </c>
      <c r="J52" s="23">
        <f t="shared" si="6"/>
        <v>30000</v>
      </c>
      <c r="K52" s="24">
        <v>0</v>
      </c>
    </row>
    <row r="53" spans="2:11" ht="12.75">
      <c r="B53" s="19">
        <v>6</v>
      </c>
      <c r="C53" s="25" t="s">
        <v>24</v>
      </c>
      <c r="D53" s="13" t="s">
        <v>25</v>
      </c>
      <c r="E53" s="26" t="s">
        <v>15</v>
      </c>
      <c r="F53" s="27">
        <v>640431</v>
      </c>
      <c r="G53" s="28">
        <v>107544</v>
      </c>
      <c r="H53" s="29">
        <f t="shared" si="8"/>
        <v>747975</v>
      </c>
      <c r="I53" s="29">
        <v>0</v>
      </c>
      <c r="J53" s="29">
        <f t="shared" si="6"/>
        <v>747975</v>
      </c>
      <c r="K53" s="30">
        <v>0</v>
      </c>
    </row>
    <row r="54" spans="2:11" ht="12.75">
      <c r="B54" s="19">
        <v>7</v>
      </c>
      <c r="C54" s="25" t="s">
        <v>26</v>
      </c>
      <c r="D54" s="13" t="s">
        <v>27</v>
      </c>
      <c r="E54" s="26" t="s">
        <v>15</v>
      </c>
      <c r="F54" s="27">
        <v>0</v>
      </c>
      <c r="G54" s="28">
        <v>1135088</v>
      </c>
      <c r="H54" s="29">
        <f aca="true" t="shared" si="9" ref="H54:H55">+G54</f>
        <v>1135088</v>
      </c>
      <c r="I54" s="29">
        <v>0</v>
      </c>
      <c r="J54" s="29">
        <f t="shared" si="6"/>
        <v>1135088</v>
      </c>
      <c r="K54" s="30">
        <v>0</v>
      </c>
    </row>
    <row r="55" spans="2:11" ht="13.5">
      <c r="B55" s="19">
        <v>8</v>
      </c>
      <c r="C55" s="25" t="s">
        <v>28</v>
      </c>
      <c r="D55" s="13" t="s">
        <v>29</v>
      </c>
      <c r="E55" s="26" t="s">
        <v>15</v>
      </c>
      <c r="F55" s="27">
        <v>0</v>
      </c>
      <c r="G55" s="28">
        <v>945587.35</v>
      </c>
      <c r="H55" s="29">
        <f t="shared" si="9"/>
        <v>945587.35</v>
      </c>
      <c r="I55" s="29">
        <v>0</v>
      </c>
      <c r="J55" s="29">
        <f t="shared" si="6"/>
        <v>945587.35</v>
      </c>
      <c r="K55" s="30">
        <v>0</v>
      </c>
    </row>
    <row r="56" spans="2:11" ht="13.5">
      <c r="B56" s="31"/>
      <c r="C56" s="32" t="s">
        <v>30</v>
      </c>
      <c r="D56" s="33"/>
      <c r="E56" s="34"/>
      <c r="F56" s="35">
        <f>SUM(F48:F53)</f>
        <v>5263094</v>
      </c>
      <c r="G56" s="36" t="e">
        <f>SUM(G48:G55)</f>
        <v>#VALUE!</v>
      </c>
      <c r="H56" s="36">
        <f>SUM(H48:H55)</f>
        <v>5263094</v>
      </c>
      <c r="I56" s="37">
        <f>SUM(I48:I53)</f>
        <v>734481</v>
      </c>
      <c r="J56" s="38">
        <f>SUM(J48:J53)</f>
        <v>2447937.65</v>
      </c>
      <c r="K56" s="39">
        <f>+I56/H56*1</f>
        <v>0.13955308417444187</v>
      </c>
    </row>
    <row r="57" ht="12.75">
      <c r="B57" s="66" t="s">
        <v>40</v>
      </c>
    </row>
  </sheetData>
  <sheetProtection selectLockedCells="1" selectUnlockedCells="1"/>
  <mergeCells count="12">
    <mergeCell ref="C6:K6"/>
    <mergeCell ref="C7:K7"/>
    <mergeCell ref="C8:K8"/>
    <mergeCell ref="C30:K30"/>
    <mergeCell ref="C31:K31"/>
    <mergeCell ref="C32:K32"/>
    <mergeCell ref="C34:K34"/>
    <mergeCell ref="C35:K35"/>
    <mergeCell ref="C36:K36"/>
    <mergeCell ref="C44:K44"/>
    <mergeCell ref="C45:K45"/>
    <mergeCell ref="C46:K4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workbookViewId="0" topLeftCell="C34">
      <selection activeCell="J10" sqref="J10"/>
    </sheetView>
  </sheetViews>
  <sheetFormatPr defaultColWidth="11.421875" defaultRowHeight="12.75"/>
  <cols>
    <col min="1" max="1" width="11.421875" style="0" customWidth="1"/>
    <col min="2" max="2" width="59.7109375" style="0" customWidth="1"/>
    <col min="3" max="3" width="13.00390625" style="0" customWidth="1"/>
    <col min="4" max="4" width="11.7109375" style="0" customWidth="1"/>
    <col min="5" max="5" width="13.28125" style="0" customWidth="1"/>
    <col min="6" max="6" width="12.7109375" style="0" customWidth="1"/>
    <col min="7" max="7" width="12.28125" style="0" customWidth="1"/>
    <col min="8" max="8" width="12.57421875" style="0" customWidth="1"/>
    <col min="9" max="9" width="7.00390625" style="0" customWidth="1"/>
    <col min="10" max="11" width="13.7109375" style="0" customWidth="1"/>
    <col min="12" max="12" width="11.7109375" style="0" customWidth="1"/>
    <col min="13" max="13" width="12.7109375" style="0" customWidth="1"/>
    <col min="14" max="15" width="11.421875" style="0" customWidth="1"/>
    <col min="16" max="16" width="12.7109375" style="0" customWidth="1"/>
  </cols>
  <sheetData>
    <row r="1" spans="2:9" ht="21" customHeight="1">
      <c r="B1" s="2" t="s">
        <v>41</v>
      </c>
      <c r="C1" s="2"/>
      <c r="D1" s="2"/>
      <c r="E1" s="2"/>
      <c r="F1" s="2"/>
      <c r="G1" s="2"/>
      <c r="H1" s="2"/>
      <c r="I1" s="2"/>
    </row>
    <row r="2" spans="2:9" ht="21" customHeight="1">
      <c r="B2" s="2" t="s">
        <v>1</v>
      </c>
      <c r="C2" s="2"/>
      <c r="D2" s="2"/>
      <c r="E2" s="2"/>
      <c r="F2" s="2"/>
      <c r="G2" s="2"/>
      <c r="H2" s="2"/>
      <c r="I2" s="2"/>
    </row>
    <row r="3" spans="2:9" ht="12.75" customHeight="1">
      <c r="B3" s="4" t="s">
        <v>2</v>
      </c>
      <c r="C3" s="4"/>
      <c r="D3" s="4"/>
      <c r="E3" s="4"/>
      <c r="F3" s="4"/>
      <c r="G3" s="4"/>
      <c r="H3" s="4"/>
      <c r="I3" s="4"/>
    </row>
    <row r="4" spans="2:16" ht="20.25">
      <c r="B4" s="67" t="s">
        <v>42</v>
      </c>
      <c r="C4" s="6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9" t="s">
        <v>11</v>
      </c>
      <c r="I4" s="70" t="s">
        <v>12</v>
      </c>
      <c r="M4" s="71"/>
      <c r="N4" s="71"/>
      <c r="P4" s="71"/>
    </row>
    <row r="5" spans="2:16" ht="12.75">
      <c r="B5" s="72" t="s">
        <v>43</v>
      </c>
      <c r="C5" s="20" t="s">
        <v>44</v>
      </c>
      <c r="D5" s="73">
        <v>542926</v>
      </c>
      <c r="E5" s="74">
        <v>-292042</v>
      </c>
      <c r="F5" s="74">
        <f aca="true" t="shared" si="0" ref="F5:F14">+D5+E5</f>
        <v>250884</v>
      </c>
      <c r="G5" s="74">
        <v>155343.72</v>
      </c>
      <c r="H5" s="74">
        <f aca="true" t="shared" si="1" ref="H5:H14">+F5-G5</f>
        <v>95540.28</v>
      </c>
      <c r="I5" s="75">
        <f aca="true" t="shared" si="2" ref="I5:I46">+G5/F5*1</f>
        <v>0.6191854402831588</v>
      </c>
      <c r="J5" s="76"/>
      <c r="K5" s="77"/>
      <c r="L5" s="77"/>
      <c r="M5" s="78"/>
      <c r="N5" s="71"/>
      <c r="P5" s="71"/>
    </row>
    <row r="6" spans="2:16" ht="12.75">
      <c r="B6" s="72" t="s">
        <v>45</v>
      </c>
      <c r="C6" s="20" t="s">
        <v>44</v>
      </c>
      <c r="D6" s="73">
        <v>25722577</v>
      </c>
      <c r="E6" s="74">
        <v>0</v>
      </c>
      <c r="F6" s="74">
        <f t="shared" si="0"/>
        <v>25722577</v>
      </c>
      <c r="G6" s="74">
        <v>17406882.99</v>
      </c>
      <c r="H6" s="74">
        <f t="shared" si="1"/>
        <v>8315694.010000002</v>
      </c>
      <c r="I6" s="75">
        <f t="shared" si="2"/>
        <v>0.6767161389000799</v>
      </c>
      <c r="J6" s="79"/>
      <c r="K6" s="77"/>
      <c r="L6" s="77"/>
      <c r="M6" s="78"/>
      <c r="N6" s="71"/>
      <c r="P6" s="71">
        <v>25722577</v>
      </c>
    </row>
    <row r="7" spans="2:16" ht="12.75">
      <c r="B7" s="72" t="s">
        <v>46</v>
      </c>
      <c r="C7" s="20" t="s">
        <v>44</v>
      </c>
      <c r="D7" s="73">
        <v>17398195</v>
      </c>
      <c r="E7" s="74">
        <v>-67164</v>
      </c>
      <c r="F7" s="74">
        <f t="shared" si="0"/>
        <v>17331031</v>
      </c>
      <c r="G7" s="74">
        <v>10879359.8</v>
      </c>
      <c r="H7" s="74">
        <f t="shared" si="1"/>
        <v>6451671.199999999</v>
      </c>
      <c r="I7" s="75">
        <f t="shared" si="2"/>
        <v>0.6277387536840712</v>
      </c>
      <c r="J7" s="79"/>
      <c r="K7" s="77"/>
      <c r="L7" s="77"/>
      <c r="M7" s="78"/>
      <c r="N7" s="71"/>
      <c r="P7" s="71">
        <v>17295195</v>
      </c>
    </row>
    <row r="8" spans="2:16" ht="12.75">
      <c r="B8" s="72" t="s">
        <v>47</v>
      </c>
      <c r="C8" s="20" t="s">
        <v>44</v>
      </c>
      <c r="D8" s="73">
        <v>237661</v>
      </c>
      <c r="E8" s="74">
        <v>-45609</v>
      </c>
      <c r="F8" s="74">
        <f t="shared" si="0"/>
        <v>192052</v>
      </c>
      <c r="G8" s="74">
        <v>109046.4</v>
      </c>
      <c r="H8" s="74">
        <f t="shared" si="1"/>
        <v>83005.6</v>
      </c>
      <c r="I8" s="75">
        <f t="shared" si="2"/>
        <v>0.5677962218565805</v>
      </c>
      <c r="J8" s="79"/>
      <c r="K8" s="77"/>
      <c r="L8" s="77"/>
      <c r="M8" s="78"/>
      <c r="N8" s="71"/>
      <c r="P8" s="71">
        <f>SUM(P6:P7)</f>
        <v>43017772</v>
      </c>
    </row>
    <row r="9" spans="2:16" ht="12.75">
      <c r="B9" s="72" t="s">
        <v>48</v>
      </c>
      <c r="C9" s="20" t="s">
        <v>44</v>
      </c>
      <c r="D9" s="73">
        <v>499044</v>
      </c>
      <c r="E9" s="74">
        <v>-64226</v>
      </c>
      <c r="F9" s="74">
        <f t="shared" si="0"/>
        <v>434818</v>
      </c>
      <c r="G9" s="74">
        <v>118165.74</v>
      </c>
      <c r="H9" s="74">
        <f t="shared" si="1"/>
        <v>316652.26</v>
      </c>
      <c r="I9" s="75">
        <f t="shared" si="2"/>
        <v>0.271759080810822</v>
      </c>
      <c r="J9" s="79"/>
      <c r="K9" s="77"/>
      <c r="L9" s="77"/>
      <c r="M9" s="78"/>
      <c r="N9" s="71"/>
      <c r="P9" s="71"/>
    </row>
    <row r="10" spans="2:16" ht="12.75">
      <c r="B10" s="72" t="s">
        <v>49</v>
      </c>
      <c r="C10" s="20" t="s">
        <v>44</v>
      </c>
      <c r="D10" s="73">
        <v>90134</v>
      </c>
      <c r="E10" s="74">
        <v>132977</v>
      </c>
      <c r="F10" s="74">
        <f t="shared" si="0"/>
        <v>223111</v>
      </c>
      <c r="G10" s="74">
        <v>23124</v>
      </c>
      <c r="H10" s="74">
        <f t="shared" si="1"/>
        <v>199987</v>
      </c>
      <c r="I10" s="75">
        <f t="shared" si="2"/>
        <v>0.10364347791009856</v>
      </c>
      <c r="J10" s="80"/>
      <c r="K10" s="77"/>
      <c r="L10" s="77"/>
      <c r="M10" s="78"/>
      <c r="N10" s="71"/>
      <c r="P10" s="71"/>
    </row>
    <row r="11" spans="2:16" ht="12.75">
      <c r="B11" s="72" t="s">
        <v>50</v>
      </c>
      <c r="C11" s="20" t="s">
        <v>44</v>
      </c>
      <c r="D11" s="73">
        <v>1064375</v>
      </c>
      <c r="E11" s="74">
        <v>80000</v>
      </c>
      <c r="F11" s="74">
        <f t="shared" si="0"/>
        <v>1144375</v>
      </c>
      <c r="G11" s="74">
        <v>591071.6</v>
      </c>
      <c r="H11" s="74">
        <f t="shared" si="1"/>
        <v>553303.4</v>
      </c>
      <c r="I11" s="75">
        <f t="shared" si="2"/>
        <v>0.5165016712179137</v>
      </c>
      <c r="J11" s="76"/>
      <c r="K11" s="77"/>
      <c r="L11" s="77"/>
      <c r="M11" s="78"/>
      <c r="N11" s="71"/>
      <c r="P11" s="71"/>
    </row>
    <row r="12" spans="2:16" ht="12.75">
      <c r="B12" s="72" t="s">
        <v>51</v>
      </c>
      <c r="C12" s="20" t="s">
        <v>44</v>
      </c>
      <c r="D12" s="73">
        <v>160063</v>
      </c>
      <c r="E12" s="74">
        <v>-63843</v>
      </c>
      <c r="F12" s="74">
        <f t="shared" si="0"/>
        <v>96220</v>
      </c>
      <c r="G12" s="74">
        <v>20907.8</v>
      </c>
      <c r="H12" s="74">
        <f t="shared" si="1"/>
        <v>75312.2</v>
      </c>
      <c r="I12" s="75">
        <f t="shared" si="2"/>
        <v>0.21729162336312616</v>
      </c>
      <c r="J12" s="76"/>
      <c r="K12" s="77"/>
      <c r="L12" s="77"/>
      <c r="M12" s="78"/>
      <c r="N12" s="71"/>
      <c r="P12" s="71"/>
    </row>
    <row r="13" spans="2:14" ht="12.75">
      <c r="B13" s="72" t="s">
        <v>52</v>
      </c>
      <c r="C13" s="20" t="s">
        <v>44</v>
      </c>
      <c r="D13" s="73">
        <v>48287</v>
      </c>
      <c r="E13" s="74">
        <v>0</v>
      </c>
      <c r="F13" s="74">
        <f t="shared" si="0"/>
        <v>48287</v>
      </c>
      <c r="G13" s="74">
        <v>0</v>
      </c>
      <c r="H13" s="74">
        <f t="shared" si="1"/>
        <v>48287</v>
      </c>
      <c r="I13" s="75">
        <f t="shared" si="2"/>
        <v>0</v>
      </c>
      <c r="J13" s="76"/>
      <c r="K13" s="77"/>
      <c r="L13" s="77"/>
      <c r="M13" s="78"/>
      <c r="N13" s="71"/>
    </row>
    <row r="14" spans="2:14" ht="12.75">
      <c r="B14" s="72" t="s">
        <v>53</v>
      </c>
      <c r="C14" s="20" t="s">
        <v>44</v>
      </c>
      <c r="D14" s="73">
        <v>95000</v>
      </c>
      <c r="E14" s="74">
        <v>95000</v>
      </c>
      <c r="F14" s="74">
        <f t="shared" si="0"/>
        <v>190000</v>
      </c>
      <c r="G14" s="74">
        <v>0</v>
      </c>
      <c r="H14" s="74">
        <f t="shared" si="1"/>
        <v>190000</v>
      </c>
      <c r="I14" s="75">
        <f t="shared" si="2"/>
        <v>0</v>
      </c>
      <c r="J14" s="76"/>
      <c r="K14" s="77"/>
      <c r="L14" s="77"/>
      <c r="M14" s="78"/>
      <c r="N14" s="71"/>
    </row>
    <row r="15" spans="2:14" ht="12.75">
      <c r="B15" s="81" t="s">
        <v>54</v>
      </c>
      <c r="C15" s="82"/>
      <c r="D15" s="83">
        <f>SUM(D5:D14)</f>
        <v>45858262</v>
      </c>
      <c r="E15" s="83">
        <f>SUM(E5:E14)</f>
        <v>-224907</v>
      </c>
      <c r="F15" s="83">
        <f>SUM(F5:F14)</f>
        <v>45633355</v>
      </c>
      <c r="G15" s="83">
        <f>SUM(G5:G14)</f>
        <v>29303902.049999997</v>
      </c>
      <c r="H15" s="83">
        <f>SUM(H5:H14)</f>
        <v>16329452.95</v>
      </c>
      <c r="I15" s="84">
        <f t="shared" si="2"/>
        <v>0.6421597108080263</v>
      </c>
      <c r="J15" s="76"/>
      <c r="K15" s="77"/>
      <c r="L15" s="77"/>
      <c r="M15" s="78"/>
      <c r="N15" s="78"/>
    </row>
    <row r="16" spans="2:14" ht="12.75">
      <c r="B16" s="72" t="s">
        <v>55</v>
      </c>
      <c r="C16" s="20" t="s">
        <v>56</v>
      </c>
      <c r="D16" s="73">
        <v>596476</v>
      </c>
      <c r="E16" s="74">
        <v>-31905</v>
      </c>
      <c r="F16" s="74">
        <f aca="true" t="shared" si="3" ref="F16:F30">+D16+E16</f>
        <v>564571</v>
      </c>
      <c r="G16" s="74">
        <v>313542.9</v>
      </c>
      <c r="H16" s="74">
        <f aca="true" t="shared" si="4" ref="H16:H30">+F16-G16</f>
        <v>251028.09999999998</v>
      </c>
      <c r="I16" s="75">
        <f t="shared" si="2"/>
        <v>0.555364869963211</v>
      </c>
      <c r="J16" s="76"/>
      <c r="K16" s="77"/>
      <c r="L16" s="79"/>
      <c r="M16" s="79"/>
      <c r="N16" s="78"/>
    </row>
    <row r="17" spans="2:14" ht="12.75">
      <c r="B17" s="72" t="s">
        <v>57</v>
      </c>
      <c r="C17" s="20" t="s">
        <v>56</v>
      </c>
      <c r="D17" s="73">
        <v>319058</v>
      </c>
      <c r="E17" s="74">
        <v>-259128</v>
      </c>
      <c r="F17" s="74">
        <f t="shared" si="3"/>
        <v>59930</v>
      </c>
      <c r="G17" s="74">
        <v>33656</v>
      </c>
      <c r="H17" s="74">
        <f t="shared" si="4"/>
        <v>26274</v>
      </c>
      <c r="I17" s="75">
        <f t="shared" si="2"/>
        <v>0.5615885199399299</v>
      </c>
      <c r="J17" s="76"/>
      <c r="K17" s="77"/>
      <c r="L17" s="79"/>
      <c r="M17" s="79"/>
      <c r="N17" s="77"/>
    </row>
    <row r="18" spans="2:14" ht="12.75">
      <c r="B18" s="72" t="s">
        <v>58</v>
      </c>
      <c r="C18" s="20" t="s">
        <v>56</v>
      </c>
      <c r="D18" s="73">
        <v>844199</v>
      </c>
      <c r="E18" s="74">
        <v>283819</v>
      </c>
      <c r="F18" s="74">
        <f t="shared" si="3"/>
        <v>1128018</v>
      </c>
      <c r="G18" s="74">
        <v>683719.74</v>
      </c>
      <c r="H18" s="74">
        <f t="shared" si="4"/>
        <v>444298.26</v>
      </c>
      <c r="I18" s="75">
        <f t="shared" si="2"/>
        <v>0.6061248490715574</v>
      </c>
      <c r="J18" s="76"/>
      <c r="K18" s="77"/>
      <c r="L18" s="79"/>
      <c r="M18" s="79"/>
      <c r="N18" s="77"/>
    </row>
    <row r="19" spans="2:14" ht="12.75">
      <c r="B19" s="72" t="s">
        <v>59</v>
      </c>
      <c r="C19" s="20" t="s">
        <v>56</v>
      </c>
      <c r="D19" s="73">
        <v>514665</v>
      </c>
      <c r="E19" s="74">
        <v>37810</v>
      </c>
      <c r="F19" s="74">
        <f t="shared" si="3"/>
        <v>552475</v>
      </c>
      <c r="G19" s="74">
        <v>258947.13</v>
      </c>
      <c r="H19" s="74">
        <f t="shared" si="4"/>
        <v>293527.87</v>
      </c>
      <c r="I19" s="75">
        <f t="shared" si="2"/>
        <v>0.46870379655188016</v>
      </c>
      <c r="J19" s="76"/>
      <c r="K19" s="77"/>
      <c r="L19" s="79"/>
      <c r="M19" s="79"/>
      <c r="N19" s="77"/>
    </row>
    <row r="20" spans="2:14" ht="12.75">
      <c r="B20" s="72" t="s">
        <v>60</v>
      </c>
      <c r="C20" s="20" t="s">
        <v>56</v>
      </c>
      <c r="D20" s="73">
        <v>297783</v>
      </c>
      <c r="E20" s="74">
        <v>0</v>
      </c>
      <c r="F20" s="74">
        <f t="shared" si="3"/>
        <v>297783</v>
      </c>
      <c r="G20" s="74">
        <v>122550.75</v>
      </c>
      <c r="H20" s="74">
        <f t="shared" si="4"/>
        <v>175232.25</v>
      </c>
      <c r="I20" s="75">
        <f t="shared" si="2"/>
        <v>0.41154380874663765</v>
      </c>
      <c r="J20" s="76"/>
      <c r="K20" s="77"/>
      <c r="L20" s="79"/>
      <c r="M20" s="79"/>
      <c r="N20" s="77"/>
    </row>
    <row r="21" spans="2:14" ht="12.75">
      <c r="B21" s="72" t="s">
        <v>61</v>
      </c>
      <c r="C21" s="20" t="s">
        <v>56</v>
      </c>
      <c r="D21" s="73">
        <v>155535</v>
      </c>
      <c r="E21" s="74">
        <v>-65914</v>
      </c>
      <c r="F21" s="74">
        <f t="shared" si="3"/>
        <v>89621</v>
      </c>
      <c r="G21" s="74">
        <v>12398</v>
      </c>
      <c r="H21" s="74">
        <f t="shared" si="4"/>
        <v>77223</v>
      </c>
      <c r="I21" s="75">
        <f t="shared" si="2"/>
        <v>0.13833811271911717</v>
      </c>
      <c r="J21" s="76"/>
      <c r="K21" s="77"/>
      <c r="L21" s="79"/>
      <c r="M21" s="79"/>
      <c r="N21" s="77"/>
    </row>
    <row r="22" spans="2:14" ht="12.75">
      <c r="B22" s="72" t="s">
        <v>62</v>
      </c>
      <c r="C22" s="20" t="s">
        <v>56</v>
      </c>
      <c r="D22" s="73">
        <v>297173</v>
      </c>
      <c r="E22" s="74">
        <v>139077</v>
      </c>
      <c r="F22" s="74">
        <f t="shared" si="3"/>
        <v>436250</v>
      </c>
      <c r="G22" s="74">
        <v>126154</v>
      </c>
      <c r="H22" s="74">
        <f t="shared" si="4"/>
        <v>310096</v>
      </c>
      <c r="I22" s="75">
        <f t="shared" si="2"/>
        <v>0.289178223495702</v>
      </c>
      <c r="J22" s="76"/>
      <c r="K22" s="77"/>
      <c r="L22" s="78"/>
      <c r="M22" s="79"/>
      <c r="N22" s="77"/>
    </row>
    <row r="23" spans="2:14" ht="12.75">
      <c r="B23" s="81" t="s">
        <v>63</v>
      </c>
      <c r="C23" s="20"/>
      <c r="D23" s="83">
        <f>SUM(D16:D22)</f>
        <v>3024889</v>
      </c>
      <c r="E23" s="85">
        <f>SUM(E16:E22)</f>
        <v>103759</v>
      </c>
      <c r="F23" s="85">
        <f t="shared" si="3"/>
        <v>3128648</v>
      </c>
      <c r="G23" s="85">
        <f>SUM(G16:G22)</f>
        <v>1550968.52</v>
      </c>
      <c r="H23" s="85">
        <f t="shared" si="4"/>
        <v>1577679.48</v>
      </c>
      <c r="I23" s="84">
        <f t="shared" si="2"/>
        <v>0.4957312295918237</v>
      </c>
      <c r="J23" s="76"/>
      <c r="K23" s="77"/>
      <c r="L23" s="77"/>
      <c r="M23" s="77"/>
      <c r="N23" s="77"/>
    </row>
    <row r="24" spans="2:14" ht="12.75">
      <c r="B24" s="72" t="s">
        <v>64</v>
      </c>
      <c r="C24" s="20" t="s">
        <v>15</v>
      </c>
      <c r="D24" s="73">
        <v>428127</v>
      </c>
      <c r="E24" s="74">
        <v>433683</v>
      </c>
      <c r="F24" s="74">
        <f t="shared" si="3"/>
        <v>861810</v>
      </c>
      <c r="G24" s="73">
        <v>179239.73</v>
      </c>
      <c r="H24" s="74">
        <f t="shared" si="4"/>
        <v>682570.27</v>
      </c>
      <c r="I24" s="75">
        <f t="shared" si="2"/>
        <v>0.20798056416147412</v>
      </c>
      <c r="J24" s="76"/>
      <c r="K24" s="79"/>
      <c r="L24" s="77"/>
      <c r="M24" s="77"/>
      <c r="N24" s="77"/>
    </row>
    <row r="25" spans="2:13" ht="12.75">
      <c r="B25" s="72" t="s">
        <v>65</v>
      </c>
      <c r="C25" s="20" t="s">
        <v>15</v>
      </c>
      <c r="D25" s="73">
        <v>0</v>
      </c>
      <c r="E25" s="74">
        <v>296875.68</v>
      </c>
      <c r="F25" s="74">
        <f t="shared" si="3"/>
        <v>296875.68</v>
      </c>
      <c r="G25" s="73">
        <v>0</v>
      </c>
      <c r="H25" s="74">
        <f t="shared" si="4"/>
        <v>296875.68</v>
      </c>
      <c r="I25" s="75">
        <f t="shared" si="2"/>
        <v>0</v>
      </c>
      <c r="J25" s="76"/>
      <c r="K25" s="79"/>
      <c r="L25" s="77"/>
      <c r="M25" s="78"/>
    </row>
    <row r="26" spans="2:13" ht="12.75">
      <c r="B26" s="72" t="s">
        <v>66</v>
      </c>
      <c r="C26" s="20" t="s">
        <v>15</v>
      </c>
      <c r="D26" s="73">
        <v>0</v>
      </c>
      <c r="E26" s="74">
        <v>2350000</v>
      </c>
      <c r="F26" s="74">
        <f t="shared" si="3"/>
        <v>2350000</v>
      </c>
      <c r="G26" s="73">
        <v>0</v>
      </c>
      <c r="H26" s="74">
        <f t="shared" si="4"/>
        <v>2350000</v>
      </c>
      <c r="I26" s="75">
        <f t="shared" si="2"/>
        <v>0</v>
      </c>
      <c r="J26" s="76"/>
      <c r="K26" s="79"/>
      <c r="L26" s="77"/>
      <c r="M26" s="77"/>
    </row>
    <row r="27" spans="2:13" ht="12.75">
      <c r="B27" s="72" t="s">
        <v>67</v>
      </c>
      <c r="C27" s="20" t="s">
        <v>15</v>
      </c>
      <c r="D27" s="73">
        <v>0</v>
      </c>
      <c r="E27" s="74">
        <v>73602</v>
      </c>
      <c r="F27" s="74">
        <f t="shared" si="3"/>
        <v>73602</v>
      </c>
      <c r="G27" s="73">
        <v>0</v>
      </c>
      <c r="H27" s="74">
        <f t="shared" si="4"/>
        <v>73602</v>
      </c>
      <c r="I27" s="75">
        <f t="shared" si="2"/>
        <v>0</v>
      </c>
      <c r="J27" s="76"/>
      <c r="K27" s="79"/>
      <c r="L27" s="77"/>
      <c r="M27" s="77"/>
    </row>
    <row r="28" spans="2:13" ht="12.75">
      <c r="B28" s="72" t="s">
        <v>68</v>
      </c>
      <c r="C28" s="20" t="s">
        <v>15</v>
      </c>
      <c r="D28" s="73">
        <v>0</v>
      </c>
      <c r="E28" s="74">
        <v>24468026.14</v>
      </c>
      <c r="F28" s="74">
        <f t="shared" si="3"/>
        <v>24468026.14</v>
      </c>
      <c r="G28" s="73">
        <v>0</v>
      </c>
      <c r="H28" s="74">
        <f t="shared" si="4"/>
        <v>24468026.14</v>
      </c>
      <c r="I28" s="75">
        <f t="shared" si="2"/>
        <v>0</v>
      </c>
      <c r="J28" s="76"/>
      <c r="K28" s="79"/>
      <c r="L28" s="77"/>
      <c r="M28" s="77"/>
    </row>
    <row r="29" spans="2:13" ht="12.75">
      <c r="B29" s="72" t="s">
        <v>69</v>
      </c>
      <c r="C29" s="20" t="s">
        <v>15</v>
      </c>
      <c r="D29" s="73">
        <v>0</v>
      </c>
      <c r="E29" s="74">
        <v>1524911</v>
      </c>
      <c r="F29" s="74">
        <f t="shared" si="3"/>
        <v>1524911</v>
      </c>
      <c r="G29" s="73">
        <v>0</v>
      </c>
      <c r="H29" s="74">
        <f t="shared" si="4"/>
        <v>1524911</v>
      </c>
      <c r="I29" s="75">
        <f t="shared" si="2"/>
        <v>0</v>
      </c>
      <c r="J29" s="76"/>
      <c r="K29" s="79"/>
      <c r="L29" s="77"/>
      <c r="M29" s="77"/>
    </row>
    <row r="30" spans="2:13" ht="12.75">
      <c r="B30" s="72" t="s">
        <v>70</v>
      </c>
      <c r="C30" s="20" t="s">
        <v>15</v>
      </c>
      <c r="D30" s="73">
        <v>0</v>
      </c>
      <c r="E30" s="74">
        <v>32262.5</v>
      </c>
      <c r="F30" s="74">
        <f t="shared" si="3"/>
        <v>32262.5</v>
      </c>
      <c r="G30" s="73">
        <v>0</v>
      </c>
      <c r="H30" s="74">
        <f t="shared" si="4"/>
        <v>32262.5</v>
      </c>
      <c r="I30" s="75">
        <f t="shared" si="2"/>
        <v>0</v>
      </c>
      <c r="J30" s="76"/>
      <c r="K30" s="79"/>
      <c r="L30" s="77"/>
      <c r="M30" s="77"/>
    </row>
    <row r="31" spans="2:13" ht="12.75">
      <c r="B31" s="81" t="s">
        <v>71</v>
      </c>
      <c r="C31" s="20"/>
      <c r="D31" s="83">
        <f>SUM(D24:D30)</f>
        <v>428127</v>
      </c>
      <c r="E31" s="83">
        <f>SUM(E24:E30)</f>
        <v>29179360.32</v>
      </c>
      <c r="F31" s="83">
        <f>SUM(F24:F30)</f>
        <v>29607487.32</v>
      </c>
      <c r="G31" s="83">
        <f>SUM(G24:G30)</f>
        <v>179239.73</v>
      </c>
      <c r="H31" s="83">
        <f>SUM(H24:H30)</f>
        <v>29428247.59</v>
      </c>
      <c r="I31" s="86">
        <f t="shared" si="2"/>
        <v>0.006053864958642495</v>
      </c>
      <c r="J31" s="76"/>
      <c r="K31" s="79"/>
      <c r="L31" s="77"/>
      <c r="M31" s="77"/>
    </row>
    <row r="32" spans="2:13" ht="12.75">
      <c r="B32" s="72" t="s">
        <v>72</v>
      </c>
      <c r="C32" s="20" t="s">
        <v>15</v>
      </c>
      <c r="D32" s="73">
        <v>515254</v>
      </c>
      <c r="E32" s="74">
        <v>-67407</v>
      </c>
      <c r="F32" s="74">
        <f aca="true" t="shared" si="5" ref="F32:F37">+D32+E32</f>
        <v>447847</v>
      </c>
      <c r="G32" s="74">
        <v>149033.88</v>
      </c>
      <c r="H32" s="74">
        <f aca="true" t="shared" si="6" ref="H32:H37">+F32-G32</f>
        <v>298813.12</v>
      </c>
      <c r="I32" s="75">
        <f t="shared" si="2"/>
        <v>0.3327785605351828</v>
      </c>
      <c r="J32" s="76"/>
      <c r="K32" s="78"/>
      <c r="L32" s="77"/>
      <c r="M32" s="77"/>
    </row>
    <row r="33" spans="2:13" ht="12.75">
      <c r="B33" s="72" t="s">
        <v>73</v>
      </c>
      <c r="C33" s="20" t="s">
        <v>15</v>
      </c>
      <c r="D33" s="73">
        <v>1458742</v>
      </c>
      <c r="E33" s="74">
        <v>410456</v>
      </c>
      <c r="F33" s="74">
        <f t="shared" si="5"/>
        <v>1869198</v>
      </c>
      <c r="G33" s="74">
        <v>598529.57</v>
      </c>
      <c r="H33" s="74">
        <f t="shared" si="6"/>
        <v>1270668.4300000002</v>
      </c>
      <c r="I33" s="75">
        <f t="shared" si="2"/>
        <v>0.3202066180254847</v>
      </c>
      <c r="J33" s="76"/>
      <c r="K33" s="77"/>
      <c r="L33" s="77"/>
      <c r="M33" s="77"/>
    </row>
    <row r="34" spans="2:13" ht="12.75">
      <c r="B34" s="72" t="s">
        <v>74</v>
      </c>
      <c r="C34" s="20" t="s">
        <v>15</v>
      </c>
      <c r="D34" s="73">
        <v>637542</v>
      </c>
      <c r="E34" s="74">
        <v>-85025</v>
      </c>
      <c r="F34" s="74">
        <f t="shared" si="5"/>
        <v>552517</v>
      </c>
      <c r="G34" s="74">
        <v>170039.27</v>
      </c>
      <c r="H34" s="74">
        <f t="shared" si="6"/>
        <v>382477.73</v>
      </c>
      <c r="I34" s="75">
        <f t="shared" si="2"/>
        <v>0.3077539152641457</v>
      </c>
      <c r="J34" s="76"/>
      <c r="K34" s="77"/>
      <c r="L34" s="77"/>
      <c r="M34" s="77"/>
    </row>
    <row r="35" spans="2:13" ht="12.75">
      <c r="B35" s="72" t="s">
        <v>75</v>
      </c>
      <c r="C35" s="20" t="s">
        <v>15</v>
      </c>
      <c r="D35" s="73">
        <v>1404487</v>
      </c>
      <c r="E35" s="74">
        <v>0</v>
      </c>
      <c r="F35" s="74">
        <f t="shared" si="5"/>
        <v>1404487</v>
      </c>
      <c r="G35" s="74">
        <v>615932.12</v>
      </c>
      <c r="H35" s="74">
        <f t="shared" si="6"/>
        <v>788554.88</v>
      </c>
      <c r="I35" s="75">
        <f t="shared" si="2"/>
        <v>0.43854597443764165</v>
      </c>
      <c r="J35" s="76"/>
      <c r="K35" s="79"/>
      <c r="L35" s="77"/>
      <c r="M35" s="77"/>
    </row>
    <row r="36" spans="2:13" ht="12.75">
      <c r="B36" s="72" t="s">
        <v>76</v>
      </c>
      <c r="C36" s="20" t="s">
        <v>15</v>
      </c>
      <c r="D36" s="73">
        <v>1136334</v>
      </c>
      <c r="E36" s="74">
        <v>512980</v>
      </c>
      <c r="F36" s="74">
        <f t="shared" si="5"/>
        <v>1649314</v>
      </c>
      <c r="G36" s="74">
        <v>720010.51</v>
      </c>
      <c r="H36" s="74">
        <f t="shared" si="6"/>
        <v>929303.49</v>
      </c>
      <c r="I36" s="75">
        <f t="shared" si="2"/>
        <v>0.43655150565629103</v>
      </c>
      <c r="J36" s="76"/>
      <c r="K36" s="79"/>
      <c r="L36" s="77"/>
      <c r="M36" s="79"/>
    </row>
    <row r="37" spans="2:13" ht="12.75">
      <c r="B37" s="72" t="s">
        <v>77</v>
      </c>
      <c r="C37" s="20" t="s">
        <v>15</v>
      </c>
      <c r="D37" s="73">
        <v>7545615</v>
      </c>
      <c r="E37" s="74">
        <v>0</v>
      </c>
      <c r="F37" s="74">
        <f t="shared" si="5"/>
        <v>7545615</v>
      </c>
      <c r="G37" s="74">
        <v>345546.28</v>
      </c>
      <c r="H37" s="74">
        <f t="shared" si="6"/>
        <v>7200068.72</v>
      </c>
      <c r="I37" s="75">
        <f t="shared" si="2"/>
        <v>0.04579431630158708</v>
      </c>
      <c r="J37" s="76"/>
      <c r="K37" s="79"/>
      <c r="L37" s="77"/>
      <c r="M37" s="79"/>
    </row>
    <row r="38" spans="2:13" ht="12.75">
      <c r="B38" s="81" t="s">
        <v>78</v>
      </c>
      <c r="C38" s="82"/>
      <c r="D38" s="83">
        <f>SUM(D31:D37)</f>
        <v>13126101</v>
      </c>
      <c r="E38" s="83">
        <f>SUM(E31:E37)</f>
        <v>29950364.32</v>
      </c>
      <c r="F38" s="83">
        <f>SUM(F31:F37)</f>
        <v>43076465.32</v>
      </c>
      <c r="G38" s="83">
        <f>SUM(G31:G37)</f>
        <v>2778331.36</v>
      </c>
      <c r="H38" s="83">
        <f>SUM(H31:H37)</f>
        <v>40298133.96</v>
      </c>
      <c r="I38" s="84">
        <f t="shared" si="2"/>
        <v>0.06449766338441995</v>
      </c>
      <c r="J38" s="76"/>
      <c r="K38" s="79"/>
      <c r="L38" s="77"/>
      <c r="M38" s="79"/>
    </row>
    <row r="39" spans="2:13" ht="12.75">
      <c r="B39" s="72" t="s">
        <v>79</v>
      </c>
      <c r="C39" s="20" t="s">
        <v>80</v>
      </c>
      <c r="D39" s="73">
        <v>35000</v>
      </c>
      <c r="E39" s="74">
        <v>0</v>
      </c>
      <c r="F39" s="74">
        <f aca="true" t="shared" si="7" ref="F39:F46">+D39+E39</f>
        <v>35000</v>
      </c>
      <c r="G39" s="74">
        <v>0</v>
      </c>
      <c r="H39" s="74">
        <f aca="true" t="shared" si="8" ref="H39:H46">+F39-G39</f>
        <v>35000</v>
      </c>
      <c r="I39" s="75">
        <f t="shared" si="2"/>
        <v>0</v>
      </c>
      <c r="J39" s="76"/>
      <c r="K39" s="79"/>
      <c r="L39" s="77"/>
      <c r="M39" s="79"/>
    </row>
    <row r="40" spans="2:13" ht="12.75">
      <c r="B40" s="72" t="s">
        <v>81</v>
      </c>
      <c r="C40" s="20" t="s">
        <v>80</v>
      </c>
      <c r="D40" s="73">
        <v>544925</v>
      </c>
      <c r="E40" s="74">
        <v>58627</v>
      </c>
      <c r="F40" s="74">
        <f t="shared" si="7"/>
        <v>603552</v>
      </c>
      <c r="G40" s="74">
        <v>339198.83</v>
      </c>
      <c r="H40" s="74">
        <f t="shared" si="8"/>
        <v>264353.17</v>
      </c>
      <c r="I40" s="75">
        <f t="shared" si="2"/>
        <v>0.5620043177721223</v>
      </c>
      <c r="J40" s="76"/>
      <c r="K40" s="79"/>
      <c r="L40" s="77"/>
      <c r="M40" s="78"/>
    </row>
    <row r="41" spans="2:13" ht="12.75">
      <c r="B41" s="72" t="s">
        <v>82</v>
      </c>
      <c r="C41" s="20" t="s">
        <v>80</v>
      </c>
      <c r="D41" s="73">
        <v>575455</v>
      </c>
      <c r="E41" s="74">
        <v>-243347</v>
      </c>
      <c r="F41" s="74">
        <f t="shared" si="7"/>
        <v>332108</v>
      </c>
      <c r="G41" s="74">
        <v>184498.32</v>
      </c>
      <c r="H41" s="74">
        <f t="shared" si="8"/>
        <v>147609.68</v>
      </c>
      <c r="I41" s="75">
        <f t="shared" si="2"/>
        <v>0.5555371144326544</v>
      </c>
      <c r="J41" s="76"/>
      <c r="K41" s="77"/>
      <c r="L41" s="77"/>
      <c r="M41" s="77"/>
    </row>
    <row r="42" spans="2:13" ht="12.75">
      <c r="B42" s="72" t="s">
        <v>83</v>
      </c>
      <c r="C42" s="20" t="s">
        <v>80</v>
      </c>
      <c r="D42" s="73">
        <v>270565</v>
      </c>
      <c r="E42" s="74">
        <v>0</v>
      </c>
      <c r="F42" s="74">
        <f t="shared" si="7"/>
        <v>270565</v>
      </c>
      <c r="G42" s="74">
        <v>3108</v>
      </c>
      <c r="H42" s="74">
        <f t="shared" si="8"/>
        <v>267457</v>
      </c>
      <c r="I42" s="75">
        <f t="shared" si="2"/>
        <v>0.011487073346515624</v>
      </c>
      <c r="J42" s="76"/>
      <c r="K42" s="77"/>
      <c r="L42" s="77"/>
      <c r="M42" s="77"/>
    </row>
    <row r="43" spans="2:13" ht="12.75">
      <c r="B43" s="72" t="s">
        <v>84</v>
      </c>
      <c r="C43" s="20" t="s">
        <v>80</v>
      </c>
      <c r="D43" s="73">
        <v>510112</v>
      </c>
      <c r="E43" s="74">
        <v>506422</v>
      </c>
      <c r="F43" s="74">
        <f t="shared" si="7"/>
        <v>1016534</v>
      </c>
      <c r="G43" s="74">
        <v>549375.28</v>
      </c>
      <c r="H43" s="74">
        <f t="shared" si="8"/>
        <v>467158.72</v>
      </c>
      <c r="I43" s="75">
        <f t="shared" si="2"/>
        <v>0.5404396508134505</v>
      </c>
      <c r="J43" s="79"/>
      <c r="K43" s="77"/>
      <c r="L43" s="77"/>
      <c r="M43" s="77"/>
    </row>
    <row r="44" spans="2:13" ht="12.75">
      <c r="B44" s="81" t="s">
        <v>85</v>
      </c>
      <c r="C44" s="82"/>
      <c r="D44" s="83">
        <f>SUM(D39:D43)</f>
        <v>1936057</v>
      </c>
      <c r="E44" s="83">
        <f>SUM(E39:E43)</f>
        <v>321702</v>
      </c>
      <c r="F44" s="85">
        <f t="shared" si="7"/>
        <v>2257759</v>
      </c>
      <c r="G44" s="85">
        <f>SUM(G39:G43)</f>
        <v>1076180.4300000002</v>
      </c>
      <c r="H44" s="85">
        <f t="shared" si="8"/>
        <v>1181578.5699999998</v>
      </c>
      <c r="I44" s="84">
        <f t="shared" si="2"/>
        <v>0.47665868234829323</v>
      </c>
      <c r="J44" s="79"/>
      <c r="K44" s="77"/>
      <c r="L44" s="77"/>
      <c r="M44" s="77"/>
    </row>
    <row r="45" spans="2:13" ht="12.75">
      <c r="B45" s="72" t="s">
        <v>86</v>
      </c>
      <c r="C45" s="20" t="s">
        <v>87</v>
      </c>
      <c r="D45" s="73">
        <v>286254</v>
      </c>
      <c r="E45" s="74">
        <v>289694</v>
      </c>
      <c r="F45" s="74">
        <f t="shared" si="7"/>
        <v>575948</v>
      </c>
      <c r="G45" s="74">
        <v>221993.37</v>
      </c>
      <c r="H45" s="74">
        <f t="shared" si="8"/>
        <v>353954.63</v>
      </c>
      <c r="I45" s="75">
        <f t="shared" si="2"/>
        <v>0.3854399529124157</v>
      </c>
      <c r="J45" s="79"/>
      <c r="K45" s="77"/>
      <c r="L45" s="77"/>
      <c r="M45" s="77"/>
    </row>
    <row r="46" spans="2:13" ht="12.75">
      <c r="B46" s="72" t="s">
        <v>88</v>
      </c>
      <c r="C46" s="20" t="s">
        <v>87</v>
      </c>
      <c r="D46" s="73">
        <v>0</v>
      </c>
      <c r="E46" s="74">
        <v>390100</v>
      </c>
      <c r="F46" s="74">
        <f t="shared" si="7"/>
        <v>390100</v>
      </c>
      <c r="G46" s="74">
        <v>6629</v>
      </c>
      <c r="H46" s="74">
        <f t="shared" si="8"/>
        <v>383471</v>
      </c>
      <c r="I46" s="75">
        <f t="shared" si="2"/>
        <v>0.016993078697769802</v>
      </c>
      <c r="J46" s="79"/>
      <c r="K46" s="77"/>
      <c r="L46" s="77"/>
      <c r="M46" s="77"/>
    </row>
    <row r="47" spans="2:13" ht="12.75">
      <c r="B47" s="81" t="s">
        <v>89</v>
      </c>
      <c r="C47" s="82"/>
      <c r="D47" s="83">
        <f>+D45</f>
        <v>286254</v>
      </c>
      <c r="E47" s="83">
        <f>+E45+E46</f>
        <v>679794</v>
      </c>
      <c r="F47" s="83">
        <f>+F45+F46</f>
        <v>966048</v>
      </c>
      <c r="G47" s="83">
        <f>+G45+G46</f>
        <v>228622.37</v>
      </c>
      <c r="H47" s="83">
        <f>+H45+H46</f>
        <v>737425.63</v>
      </c>
      <c r="I47" s="86">
        <f>+I45</f>
        <v>0.3854399529124157</v>
      </c>
      <c r="J47" s="79"/>
      <c r="K47" s="77"/>
      <c r="L47" s="77"/>
      <c r="M47" s="77"/>
    </row>
    <row r="48" spans="2:13" ht="12.75">
      <c r="B48" s="87" t="s">
        <v>90</v>
      </c>
      <c r="C48" s="88"/>
      <c r="D48" s="89">
        <f>+D44+D23+D15+D38+D47</f>
        <v>64231563</v>
      </c>
      <c r="E48" s="89">
        <f>+E44+E23+E15+E38+E47</f>
        <v>30830712.32</v>
      </c>
      <c r="F48" s="89">
        <f>+F44+F23+F15+F38+F47</f>
        <v>95062275.32</v>
      </c>
      <c r="G48" s="89">
        <f>+G44+G23+G15+G38+G47</f>
        <v>34938004.73</v>
      </c>
      <c r="H48" s="89">
        <f>+H44+H23+H15+H38+H47</f>
        <v>60124270.59</v>
      </c>
      <c r="I48" s="90">
        <f>+G48/F48*1</f>
        <v>0.36752754562618223</v>
      </c>
      <c r="J48" s="79"/>
      <c r="K48" s="77">
        <v>64843163.69</v>
      </c>
      <c r="L48" s="78">
        <f>+H48-K48</f>
        <v>-4718893.099999994</v>
      </c>
      <c r="M48" s="77"/>
    </row>
    <row r="49" spans="2:13" ht="20.25">
      <c r="B49" s="40" t="s">
        <v>31</v>
      </c>
      <c r="C49" s="91" t="s">
        <v>6</v>
      </c>
      <c r="D49" s="91" t="s">
        <v>7</v>
      </c>
      <c r="E49" s="91" t="s">
        <v>8</v>
      </c>
      <c r="F49" s="91" t="s">
        <v>9</v>
      </c>
      <c r="G49" s="91" t="s">
        <v>10</v>
      </c>
      <c r="H49" s="92" t="s">
        <v>11</v>
      </c>
      <c r="I49" s="93" t="s">
        <v>12</v>
      </c>
      <c r="J49" s="79"/>
      <c r="K49" s="77"/>
      <c r="L49" s="77"/>
      <c r="M49" s="77"/>
    </row>
    <row r="50" spans="2:13" ht="12.75">
      <c r="B50" s="72" t="s">
        <v>91</v>
      </c>
      <c r="C50" s="20" t="s">
        <v>92</v>
      </c>
      <c r="D50" s="73">
        <v>42571139</v>
      </c>
      <c r="E50" s="74">
        <v>-264837</v>
      </c>
      <c r="F50" s="74">
        <f aca="true" t="shared" si="9" ref="F50:F55">+D50+E50</f>
        <v>42306302</v>
      </c>
      <c r="G50" s="74">
        <v>12910707.34</v>
      </c>
      <c r="H50" s="74">
        <f aca="true" t="shared" si="10" ref="H50:H55">+F50-G50</f>
        <v>29395594.66</v>
      </c>
      <c r="I50" s="75">
        <f aca="true" t="shared" si="11" ref="I50:I57">+G50/F50*1</f>
        <v>0.3051722020043255</v>
      </c>
      <c r="J50" s="79"/>
      <c r="K50" s="77"/>
      <c r="L50" s="77"/>
      <c r="M50" s="77"/>
    </row>
    <row r="51" spans="2:13" ht="12.75">
      <c r="B51" s="72" t="s">
        <v>93</v>
      </c>
      <c r="C51" s="20" t="s">
        <v>33</v>
      </c>
      <c r="D51" s="73">
        <v>33255992</v>
      </c>
      <c r="E51" s="74">
        <v>-4630786</v>
      </c>
      <c r="F51" s="74">
        <f t="shared" si="9"/>
        <v>28625206</v>
      </c>
      <c r="G51" s="74">
        <v>17173195.33</v>
      </c>
      <c r="H51" s="74">
        <f t="shared" si="10"/>
        <v>11452010.670000002</v>
      </c>
      <c r="I51" s="75">
        <f t="shared" si="11"/>
        <v>0.5999326373406709</v>
      </c>
      <c r="J51" s="80"/>
      <c r="K51" s="77"/>
      <c r="L51" s="77"/>
      <c r="M51" s="77"/>
    </row>
    <row r="52" spans="2:13" ht="12.75">
      <c r="B52" s="72" t="s">
        <v>94</v>
      </c>
      <c r="C52" s="20" t="s">
        <v>95</v>
      </c>
      <c r="D52" s="73">
        <v>103117361</v>
      </c>
      <c r="E52" s="74">
        <v>1417060.6</v>
      </c>
      <c r="F52" s="74">
        <f t="shared" si="9"/>
        <v>104534421.6</v>
      </c>
      <c r="G52" s="74">
        <v>46504449.76</v>
      </c>
      <c r="H52" s="74">
        <f t="shared" si="10"/>
        <v>58029971.839999996</v>
      </c>
      <c r="I52" s="75">
        <f t="shared" si="11"/>
        <v>0.4448721200940763</v>
      </c>
      <c r="J52" s="76"/>
      <c r="K52" s="77"/>
      <c r="L52" s="77"/>
      <c r="M52" s="77"/>
    </row>
    <row r="53" spans="2:13" ht="12.75">
      <c r="B53" s="72" t="s">
        <v>96</v>
      </c>
      <c r="C53" s="20" t="s">
        <v>97</v>
      </c>
      <c r="D53" s="73">
        <v>3673690</v>
      </c>
      <c r="E53" s="74">
        <v>0</v>
      </c>
      <c r="F53" s="74">
        <f t="shared" si="9"/>
        <v>3673690</v>
      </c>
      <c r="G53" s="74">
        <v>2509113.77</v>
      </c>
      <c r="H53" s="74">
        <f t="shared" si="10"/>
        <v>1164576.23</v>
      </c>
      <c r="I53" s="75">
        <f t="shared" si="11"/>
        <v>0.6829955086030667</v>
      </c>
      <c r="J53" s="76"/>
      <c r="K53" s="77"/>
      <c r="L53" s="77"/>
      <c r="M53" s="77"/>
    </row>
    <row r="54" spans="2:13" ht="12.75">
      <c r="B54" s="72" t="s">
        <v>98</v>
      </c>
      <c r="C54" s="20" t="s">
        <v>99</v>
      </c>
      <c r="D54" s="73">
        <v>13204525</v>
      </c>
      <c r="E54" s="74">
        <v>-361482</v>
      </c>
      <c r="F54" s="74">
        <f t="shared" si="9"/>
        <v>12843043</v>
      </c>
      <c r="G54" s="74">
        <v>6283281.92</v>
      </c>
      <c r="H54" s="74">
        <f t="shared" si="10"/>
        <v>6559761.08</v>
      </c>
      <c r="I54" s="75">
        <f t="shared" si="11"/>
        <v>0.48923622851687093</v>
      </c>
      <c r="J54" s="76"/>
      <c r="K54" s="77"/>
      <c r="L54" s="77"/>
      <c r="M54" s="77"/>
    </row>
    <row r="55" spans="2:13" ht="12.75">
      <c r="B55" s="72" t="s">
        <v>100</v>
      </c>
      <c r="C55" s="20" t="s">
        <v>101</v>
      </c>
      <c r="D55" s="73">
        <v>4555415</v>
      </c>
      <c r="E55" s="74">
        <v>13103393.01</v>
      </c>
      <c r="F55" s="74">
        <f t="shared" si="9"/>
        <v>17658808.009999998</v>
      </c>
      <c r="G55" s="74">
        <v>5033695.18</v>
      </c>
      <c r="H55" s="74">
        <f t="shared" si="10"/>
        <v>12625112.829999998</v>
      </c>
      <c r="I55" s="75">
        <f t="shared" si="11"/>
        <v>0.28505294225688793</v>
      </c>
      <c r="J55" s="76"/>
      <c r="K55" s="77"/>
      <c r="L55" s="77"/>
      <c r="M55" s="77"/>
    </row>
    <row r="56" spans="2:13" ht="12.75">
      <c r="B56" s="87" t="s">
        <v>102</v>
      </c>
      <c r="C56" s="88"/>
      <c r="D56" s="89">
        <f>SUM(D50:D55)</f>
        <v>200378122</v>
      </c>
      <c r="E56" s="89">
        <f>SUM(E50:E55)</f>
        <v>9263348.61</v>
      </c>
      <c r="F56" s="89">
        <f>SUM(F50:F55)</f>
        <v>209641470.60999998</v>
      </c>
      <c r="G56" s="89">
        <f>SUM(G50:G55)</f>
        <v>90414443.30000001</v>
      </c>
      <c r="H56" s="89">
        <f>SUM(H50:H55)</f>
        <v>119227027.30999999</v>
      </c>
      <c r="I56" s="90">
        <f t="shared" si="11"/>
        <v>0.43128128722298326</v>
      </c>
      <c r="J56" s="76"/>
      <c r="K56" s="77"/>
      <c r="L56" s="77"/>
      <c r="M56" s="77"/>
    </row>
    <row r="57" spans="2:13" ht="12.75">
      <c r="B57" s="94" t="s">
        <v>103</v>
      </c>
      <c r="C57" s="94"/>
      <c r="D57" s="95">
        <f>+D48+D56</f>
        <v>264609685</v>
      </c>
      <c r="E57" s="95">
        <f>+E48+E56</f>
        <v>40094060.93</v>
      </c>
      <c r="F57" s="95">
        <f>+F48+F56</f>
        <v>304703745.92999995</v>
      </c>
      <c r="G57" s="95">
        <f>+G48+G56</f>
        <v>125352448.03</v>
      </c>
      <c r="H57" s="95">
        <f>+H48+H56</f>
        <v>179351297.89999998</v>
      </c>
      <c r="I57" s="96">
        <f t="shared" si="11"/>
        <v>0.4113912273950101</v>
      </c>
      <c r="J57" s="76"/>
      <c r="K57" s="77"/>
      <c r="L57" s="77"/>
      <c r="M57" s="77"/>
    </row>
    <row r="58" spans="2:13" ht="12.75">
      <c r="B58" s="97" t="s">
        <v>104</v>
      </c>
      <c r="C58" s="97"/>
      <c r="D58" s="97"/>
      <c r="F58" s="76"/>
      <c r="G58" s="80"/>
      <c r="H58" s="76"/>
      <c r="I58" s="98"/>
      <c r="J58" s="76"/>
      <c r="K58" s="77"/>
      <c r="L58" s="77"/>
      <c r="M58" s="77"/>
    </row>
    <row r="59" spans="6:13" ht="12.75">
      <c r="F59" s="76"/>
      <c r="G59" s="76">
        <v>125352448.03</v>
      </c>
      <c r="H59" s="76"/>
      <c r="I59" s="98"/>
      <c r="J59" s="76"/>
      <c r="K59" s="77"/>
      <c r="L59" s="77"/>
      <c r="M59" s="77"/>
    </row>
    <row r="60" spans="6:13" ht="12.75">
      <c r="F60" s="76"/>
      <c r="G60" s="80">
        <f>+G57-G59</f>
        <v>0</v>
      </c>
      <c r="H60" s="76"/>
      <c r="I60" s="98"/>
      <c r="J60" s="76"/>
      <c r="K60" s="77"/>
      <c r="L60" s="77"/>
      <c r="M60" s="77"/>
    </row>
  </sheetData>
  <sheetProtection selectLockedCells="1" selectUnlockedCells="1"/>
  <mergeCells count="3">
    <mergeCell ref="B1:I1"/>
    <mergeCell ref="B2:I2"/>
    <mergeCell ref="B3:I3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B2" sqref="B2"/>
    </sheetView>
  </sheetViews>
  <sheetFormatPr defaultColWidth="11.421875" defaultRowHeight="12.75" customHeight="1"/>
  <cols>
    <col min="1" max="1" width="11.421875" style="0" customWidth="1"/>
    <col min="2" max="2" width="23.28125" style="0" customWidth="1"/>
    <col min="3" max="3" width="14.8515625" style="0" customWidth="1"/>
    <col min="4" max="4" width="14.140625" style="0" customWidth="1"/>
    <col min="5" max="5" width="14.8515625" style="0" customWidth="1"/>
    <col min="6" max="6" width="13.7109375" style="0" customWidth="1"/>
    <col min="7" max="7" width="15.421875" style="0" customWidth="1"/>
    <col min="8" max="8" width="9.28125" style="0" customWidth="1"/>
    <col min="9" max="10" width="12.7109375" style="0" customWidth="1"/>
    <col min="11" max="11" width="13.7109375" style="0" customWidth="1"/>
    <col min="12" max="12" width="12.7109375" style="0" customWidth="1"/>
    <col min="13" max="13" width="13.7109375" style="0" customWidth="1"/>
    <col min="14" max="14" width="12.7109375" style="0" customWidth="1"/>
    <col min="15" max="15" width="13.7109375" style="0" customWidth="1"/>
    <col min="16" max="16" width="11.57421875" style="0" customWidth="1"/>
  </cols>
  <sheetData>
    <row r="1" ht="12.75"/>
    <row r="2" spans="2:8" ht="21" customHeight="1">
      <c r="B2" s="2" t="s">
        <v>105</v>
      </c>
      <c r="C2" s="2"/>
      <c r="D2" s="2"/>
      <c r="E2" s="2"/>
      <c r="F2" s="2"/>
      <c r="G2" s="2"/>
      <c r="H2" s="2"/>
    </row>
    <row r="3" spans="2:9" ht="20.25" customHeight="1">
      <c r="B3" s="99">
        <f>CORRIENTES!B2</f>
        <v>0</v>
      </c>
      <c r="C3" s="99"/>
      <c r="D3" s="99"/>
      <c r="E3" s="99"/>
      <c r="F3" s="99"/>
      <c r="G3" s="99"/>
      <c r="H3" s="99"/>
      <c r="I3" s="100"/>
    </row>
    <row r="4" spans="2:8" ht="12.75" customHeight="1">
      <c r="B4" s="4" t="s">
        <v>106</v>
      </c>
      <c r="C4" s="4"/>
      <c r="D4" s="4"/>
      <c r="E4" s="4"/>
      <c r="F4" s="4"/>
      <c r="G4" s="4"/>
      <c r="H4" s="4"/>
    </row>
    <row r="5" ht="12.75"/>
    <row r="6" spans="2:8" ht="20.25">
      <c r="B6" s="68" t="s">
        <v>107</v>
      </c>
      <c r="C6" s="68" t="s">
        <v>7</v>
      </c>
      <c r="D6" s="68" t="s">
        <v>8</v>
      </c>
      <c r="E6" s="68" t="s">
        <v>9</v>
      </c>
      <c r="F6" s="68" t="s">
        <v>10</v>
      </c>
      <c r="G6" s="69" t="s">
        <v>11</v>
      </c>
      <c r="H6" s="70" t="s">
        <v>12</v>
      </c>
    </row>
    <row r="7" spans="2:8" ht="12.75">
      <c r="B7" s="91" t="s">
        <v>108</v>
      </c>
      <c r="C7" s="91"/>
      <c r="D7" s="91"/>
      <c r="E7" s="91"/>
      <c r="F7" s="91"/>
      <c r="G7" s="91"/>
      <c r="H7" s="91"/>
    </row>
    <row r="8" spans="2:8" ht="12.75">
      <c r="B8" s="101" t="s">
        <v>109</v>
      </c>
      <c r="C8" s="102">
        <v>64231563</v>
      </c>
      <c r="D8" s="102">
        <f>CORRIENTES!E48</f>
        <v>30830712.32</v>
      </c>
      <c r="E8" s="102">
        <f>+C8+D8</f>
        <v>95062275.32</v>
      </c>
      <c r="F8" s="102">
        <f>CORRIENTES!G48</f>
        <v>34938004.73</v>
      </c>
      <c r="G8" s="102">
        <f aca="true" t="shared" si="0" ref="G8:G9">+E8-F8</f>
        <v>60124270.589999996</v>
      </c>
      <c r="H8" s="103">
        <f aca="true" t="shared" si="1" ref="H8:H10">+F8/E8*1</f>
        <v>0.36752754562618223</v>
      </c>
    </row>
    <row r="9" spans="2:8" ht="12.75">
      <c r="B9" s="101" t="s">
        <v>110</v>
      </c>
      <c r="C9" s="102">
        <v>200378122</v>
      </c>
      <c r="D9" s="102">
        <f>CORRIENTES!E56</f>
        <v>9263348.61</v>
      </c>
      <c r="E9" s="102">
        <f>C9+D9</f>
        <v>209641470.61</v>
      </c>
      <c r="F9" s="102">
        <f>CORRIENTES!G56</f>
        <v>90414443.30000001</v>
      </c>
      <c r="G9" s="102">
        <f t="shared" si="0"/>
        <v>119227027.31</v>
      </c>
      <c r="H9" s="103">
        <f t="shared" si="1"/>
        <v>0.4312812872229832</v>
      </c>
    </row>
    <row r="10" spans="2:8" ht="12.75">
      <c r="B10" s="104" t="s">
        <v>103</v>
      </c>
      <c r="C10" s="105">
        <f>SUM(C8:C9)</f>
        <v>264609685</v>
      </c>
      <c r="D10" s="105">
        <f>SUM(D8:D9)</f>
        <v>40094060.93</v>
      </c>
      <c r="E10" s="105">
        <f>SUM(E8:E9)</f>
        <v>304703745.93</v>
      </c>
      <c r="F10" s="105">
        <f>SUM(F8:F9)</f>
        <v>125352448.03</v>
      </c>
      <c r="G10" s="105">
        <f>SUM(G8:G9)</f>
        <v>179351297.9</v>
      </c>
      <c r="H10" s="106">
        <f t="shared" si="1"/>
        <v>0.41139122739501005</v>
      </c>
    </row>
    <row r="11" spans="2:8" ht="12.75">
      <c r="B11" s="107" t="s">
        <v>111</v>
      </c>
      <c r="C11" s="107"/>
      <c r="D11" s="107"/>
      <c r="E11" s="107"/>
      <c r="F11" s="107"/>
      <c r="G11" s="107"/>
      <c r="H11" s="107"/>
    </row>
    <row r="12" spans="2:8" ht="12.75">
      <c r="B12" s="101" t="s">
        <v>109</v>
      </c>
      <c r="C12" s="102">
        <v>5263094</v>
      </c>
      <c r="D12" s="102">
        <v>0</v>
      </c>
      <c r="E12" s="102">
        <f>+C12</f>
        <v>5263094</v>
      </c>
      <c r="F12" s="102">
        <f>'PROYECTOS DE INVERSION'!I18</f>
        <v>865431</v>
      </c>
      <c r="G12" s="102">
        <f>+E12-F12</f>
        <v>4397663</v>
      </c>
      <c r="H12" s="103">
        <f>+F12/E12*1</f>
        <v>0.1644338862273788</v>
      </c>
    </row>
    <row r="13" spans="2:8" ht="12.75">
      <c r="B13" s="101" t="s">
        <v>33</v>
      </c>
      <c r="C13" s="102"/>
      <c r="D13" s="102">
        <v>3925016</v>
      </c>
      <c r="E13" s="102">
        <v>3925016</v>
      </c>
      <c r="F13" s="102">
        <v>0</v>
      </c>
      <c r="G13" s="102">
        <f>+E13</f>
        <v>3925016</v>
      </c>
      <c r="H13" s="103">
        <v>0</v>
      </c>
    </row>
    <row r="14" spans="2:8" ht="12.75">
      <c r="B14" s="108" t="s">
        <v>112</v>
      </c>
      <c r="C14" s="109">
        <f>SUM(C12)</f>
        <v>5263094</v>
      </c>
      <c r="D14" s="109">
        <f>SUM(D12:D13)</f>
        <v>3925016</v>
      </c>
      <c r="E14" s="109">
        <f>SUM(E12:E13)</f>
        <v>9188110</v>
      </c>
      <c r="F14" s="109">
        <f>SUM(F12)</f>
        <v>865431</v>
      </c>
      <c r="G14" s="109">
        <f>SUM(G12:G13)</f>
        <v>8322679</v>
      </c>
      <c r="H14" s="110">
        <f aca="true" t="shared" si="2" ref="H14:H15">+F14/E14*1</f>
        <v>0.09419031770407625</v>
      </c>
    </row>
    <row r="15" spans="2:8" ht="12.75">
      <c r="B15" s="111" t="s">
        <v>113</v>
      </c>
      <c r="C15" s="112">
        <f>+C10+C12</f>
        <v>269872779</v>
      </c>
      <c r="D15" s="112">
        <f>+D10+D13</f>
        <v>44019076.93</v>
      </c>
      <c r="E15" s="112">
        <f>+E10+E14</f>
        <v>313891855.93</v>
      </c>
      <c r="F15" s="112">
        <f>+F10+F14</f>
        <v>126217879.03</v>
      </c>
      <c r="G15" s="112">
        <f>+G10+G14</f>
        <v>187673976.9</v>
      </c>
      <c r="H15" s="110">
        <f t="shared" si="2"/>
        <v>0.40210625616915474</v>
      </c>
    </row>
    <row r="16" spans="2:8" ht="12.75">
      <c r="B16" s="113" t="s">
        <v>114</v>
      </c>
      <c r="C16" s="114"/>
      <c r="D16" s="115"/>
      <c r="E16" s="114"/>
      <c r="F16" s="115"/>
      <c r="G16" s="115"/>
      <c r="H16" s="115"/>
    </row>
    <row r="17" spans="3:4" ht="13.5">
      <c r="C17" s="71"/>
      <c r="D17" s="71"/>
    </row>
    <row r="18" spans="4:6" ht="13.5">
      <c r="D18" s="71"/>
      <c r="F18" s="37"/>
    </row>
    <row r="19" ht="12.75"/>
    <row r="20" ht="21" customHeight="1"/>
    <row r="21" ht="21" customHeight="1"/>
    <row r="65536" ht="12.75"/>
  </sheetData>
  <sheetProtection selectLockedCells="1" selectUnlockedCells="1"/>
  <mergeCells count="5">
    <mergeCell ref="B2:H2"/>
    <mergeCell ref="B3:H3"/>
    <mergeCell ref="B4:H4"/>
    <mergeCell ref="B7:H7"/>
    <mergeCell ref="B11:H11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2017-11-06T22:19:22Z</cp:lastPrinted>
  <dcterms:created xsi:type="dcterms:W3CDTF">2017-02-01T12:37:40Z</dcterms:created>
  <dcterms:modified xsi:type="dcterms:W3CDTF">2017-11-08T14:35:10Z</dcterms:modified>
  <cp:category/>
  <cp:version/>
  <cp:contentType/>
  <cp:contentStatus/>
</cp:coreProperties>
</file>