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384" tabRatio="993"/>
  </bookViews>
  <sheets>
    <sheet name="PROYECTOS DE INVERSION" sheetId="1" r:id="rId1"/>
    <sheet name="CORRIENTES" sheetId="2" r:id="rId2"/>
    <sheet name="CONSOLIDADO" sheetId="3" r:id="rId3"/>
    <sheet name="Hoja1" sheetId="4" r:id="rId4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" i="3" l="1"/>
  <c r="F14" i="3"/>
  <c r="H14" i="3" s="1"/>
  <c r="E14" i="3"/>
  <c r="D14" i="3"/>
  <c r="C14" i="3"/>
  <c r="G13" i="3"/>
  <c r="E12" i="3"/>
  <c r="H12" i="3" s="1"/>
  <c r="D10" i="3"/>
  <c r="D15" i="3" s="1"/>
  <c r="C10" i="3"/>
  <c r="F9" i="3"/>
  <c r="H9" i="3" s="1"/>
  <c r="E9" i="3"/>
  <c r="G9" i="3" s="1"/>
  <c r="E8" i="3"/>
  <c r="E10" i="3" s="1"/>
  <c r="E15" i="3" s="1"/>
  <c r="B3" i="3"/>
  <c r="G56" i="2"/>
  <c r="I56" i="2" s="1"/>
  <c r="F56" i="2"/>
  <c r="E56" i="2"/>
  <c r="D56" i="2"/>
  <c r="F55" i="2"/>
  <c r="I55" i="2" s="1"/>
  <c r="F54" i="2"/>
  <c r="I54" i="2" s="1"/>
  <c r="I53" i="2"/>
  <c r="F53" i="2"/>
  <c r="H53" i="2" s="1"/>
  <c r="F52" i="2"/>
  <c r="H52" i="2" s="1"/>
  <c r="H51" i="2"/>
  <c r="F51" i="2"/>
  <c r="I51" i="2" s="1"/>
  <c r="F50" i="2"/>
  <c r="I50" i="2" s="1"/>
  <c r="G47" i="2"/>
  <c r="F47" i="2"/>
  <c r="E47" i="2"/>
  <c r="D47" i="2"/>
  <c r="I46" i="2"/>
  <c r="F46" i="2"/>
  <c r="F45" i="2"/>
  <c r="H45" i="2" s="1"/>
  <c r="H47" i="2" s="1"/>
  <c r="G44" i="2"/>
  <c r="I44" i="2" s="1"/>
  <c r="F44" i="2"/>
  <c r="H44" i="2" s="1"/>
  <c r="E44" i="2"/>
  <c r="D44" i="2"/>
  <c r="D48" i="2" s="1"/>
  <c r="D57" i="2" s="1"/>
  <c r="F43" i="2"/>
  <c r="H43" i="2" s="1"/>
  <c r="H42" i="2"/>
  <c r="F42" i="2"/>
  <c r="I42" i="2" s="1"/>
  <c r="F41" i="2"/>
  <c r="I41" i="2" s="1"/>
  <c r="H40" i="2"/>
  <c r="F40" i="2"/>
  <c r="I40" i="2" s="1"/>
  <c r="I39" i="2"/>
  <c r="H39" i="2"/>
  <c r="F39" i="2"/>
  <c r="I37" i="2"/>
  <c r="F37" i="2"/>
  <c r="H37" i="2" s="1"/>
  <c r="F36" i="2"/>
  <c r="I36" i="2" s="1"/>
  <c r="H35" i="2"/>
  <c r="F35" i="2"/>
  <c r="I35" i="2" s="1"/>
  <c r="F34" i="2"/>
  <c r="I34" i="2" s="1"/>
  <c r="H33" i="2"/>
  <c r="F33" i="2"/>
  <c r="I33" i="2" s="1"/>
  <c r="I32" i="2"/>
  <c r="H32" i="2"/>
  <c r="F32" i="2"/>
  <c r="G31" i="2"/>
  <c r="G38" i="2" s="1"/>
  <c r="I38" i="2" s="1"/>
  <c r="E31" i="2"/>
  <c r="E38" i="2" s="1"/>
  <c r="E48" i="2" s="1"/>
  <c r="E57" i="2" s="1"/>
  <c r="D31" i="2"/>
  <c r="D38" i="2" s="1"/>
  <c r="I30" i="2"/>
  <c r="F30" i="2"/>
  <c r="H30" i="2" s="1"/>
  <c r="F29" i="2"/>
  <c r="I29" i="2" s="1"/>
  <c r="H28" i="2"/>
  <c r="F28" i="2"/>
  <c r="F31" i="2" s="1"/>
  <c r="F38" i="2" s="1"/>
  <c r="F27" i="2"/>
  <c r="I27" i="2" s="1"/>
  <c r="H26" i="2"/>
  <c r="F26" i="2"/>
  <c r="I26" i="2" s="1"/>
  <c r="I25" i="2"/>
  <c r="H25" i="2"/>
  <c r="F25" i="2"/>
  <c r="F24" i="2"/>
  <c r="I24" i="2" s="1"/>
  <c r="G23" i="2"/>
  <c r="I23" i="2" s="1"/>
  <c r="F23" i="2"/>
  <c r="H23" i="2" s="1"/>
  <c r="E23" i="2"/>
  <c r="D23" i="2"/>
  <c r="F22" i="2"/>
  <c r="I22" i="2" s="1"/>
  <c r="H21" i="2"/>
  <c r="F21" i="2"/>
  <c r="I21" i="2" s="1"/>
  <c r="F20" i="2"/>
  <c r="I20" i="2" s="1"/>
  <c r="H19" i="2"/>
  <c r="F19" i="2"/>
  <c r="I19" i="2" s="1"/>
  <c r="I18" i="2"/>
  <c r="H18" i="2"/>
  <c r="F18" i="2"/>
  <c r="F17" i="2"/>
  <c r="I17" i="2" s="1"/>
  <c r="F16" i="2"/>
  <c r="I16" i="2" s="1"/>
  <c r="G15" i="2"/>
  <c r="E15" i="2"/>
  <c r="D15" i="2"/>
  <c r="H14" i="2"/>
  <c r="F14" i="2"/>
  <c r="I14" i="2" s="1"/>
  <c r="F13" i="2"/>
  <c r="I13" i="2" s="1"/>
  <c r="H12" i="2"/>
  <c r="F12" i="2"/>
  <c r="I12" i="2" s="1"/>
  <c r="I11" i="2"/>
  <c r="H11" i="2"/>
  <c r="F11" i="2"/>
  <c r="F10" i="2"/>
  <c r="H10" i="2" s="1"/>
  <c r="F9" i="2"/>
  <c r="I9" i="2" s="1"/>
  <c r="I8" i="2"/>
  <c r="F8" i="2"/>
  <c r="H8" i="2" s="1"/>
  <c r="F7" i="2"/>
  <c r="H7" i="2" s="1"/>
  <c r="H6" i="2"/>
  <c r="F6" i="2"/>
  <c r="I6" i="2" s="1"/>
  <c r="F5" i="2"/>
  <c r="I5" i="2" s="1"/>
  <c r="F20" i="1"/>
  <c r="J19" i="1"/>
  <c r="G19" i="1"/>
  <c r="F19" i="1"/>
  <c r="I18" i="1"/>
  <c r="I19" i="1" s="1"/>
  <c r="H18" i="1"/>
  <c r="H19" i="1" s="1"/>
  <c r="H20" i="1" s="1"/>
  <c r="J20" i="1" s="1"/>
  <c r="G18" i="1"/>
  <c r="H16" i="1"/>
  <c r="J16" i="1" s="1"/>
  <c r="E16" i="1"/>
  <c r="E20" i="1" s="1"/>
  <c r="I15" i="1"/>
  <c r="G15" i="1"/>
  <c r="G14" i="1"/>
  <c r="I14" i="1" s="1"/>
  <c r="G13" i="1"/>
  <c r="G16" i="1" s="1"/>
  <c r="G20" i="1" s="1"/>
  <c r="G12" i="1"/>
  <c r="I12" i="1" s="1"/>
  <c r="I11" i="1"/>
  <c r="G11" i="1"/>
  <c r="J11" i="1" s="1"/>
  <c r="J10" i="1"/>
  <c r="G10" i="1"/>
  <c r="I10" i="1" s="1"/>
  <c r="I16" i="1" l="1"/>
  <c r="I20" i="1" s="1"/>
  <c r="I13" i="1"/>
  <c r="H9" i="2"/>
  <c r="H16" i="2"/>
  <c r="I28" i="2"/>
  <c r="G48" i="2"/>
  <c r="H54" i="2"/>
  <c r="G12" i="3"/>
  <c r="G14" i="3" s="1"/>
  <c r="H22" i="2"/>
  <c r="H29" i="2"/>
  <c r="I7" i="2"/>
  <c r="H17" i="2"/>
  <c r="H24" i="2"/>
  <c r="H31" i="2" s="1"/>
  <c r="H38" i="2" s="1"/>
  <c r="I43" i="2"/>
  <c r="I52" i="2"/>
  <c r="H55" i="2"/>
  <c r="H5" i="2"/>
  <c r="H15" i="2" s="1"/>
  <c r="H48" i="2" s="1"/>
  <c r="I10" i="2"/>
  <c r="H13" i="2"/>
  <c r="H20" i="2"/>
  <c r="H27" i="2"/>
  <c r="H34" i="2"/>
  <c r="H41" i="2"/>
  <c r="I45" i="2"/>
  <c r="I47" i="2" s="1"/>
  <c r="H50" i="2"/>
  <c r="H36" i="2"/>
  <c r="F15" i="2"/>
  <c r="I31" i="2" l="1"/>
  <c r="G57" i="2"/>
  <c r="F8" i="3"/>
  <c r="I15" i="2"/>
  <c r="F48" i="2"/>
  <c r="F57" i="2" s="1"/>
  <c r="H56" i="2"/>
  <c r="H57" i="2" s="1"/>
  <c r="F10" i="3" l="1"/>
  <c r="H8" i="3"/>
  <c r="G8" i="3"/>
  <c r="G10" i="3" s="1"/>
  <c r="G15" i="3" s="1"/>
  <c r="I48" i="2"/>
  <c r="I57" i="2"/>
  <c r="H10" i="3" l="1"/>
  <c r="F15" i="3"/>
  <c r="H15" i="3" s="1"/>
  <c r="F16" i="1"/>
  <c r="F13" i="1"/>
  <c r="F12" i="1"/>
  <c r="F14" i="1"/>
  <c r="F11" i="1"/>
  <c r="F10" i="1"/>
  <c r="F15" i="1"/>
</calcChain>
</file>

<file path=xl/sharedStrings.xml><?xml version="1.0" encoding="utf-8"?>
<sst xmlns="http://schemas.openxmlformats.org/spreadsheetml/2006/main" count="158" uniqueCount="100">
  <si>
    <t>EJECUCION PRESUPUESTARIA DEL MDPyEP</t>
  </si>
  <si>
    <t>AL 31 DE JULIO DE 2017</t>
  </si>
  <si>
    <t>Expresado en Bolivianos</t>
  </si>
  <si>
    <t>N°</t>
  </si>
  <si>
    <t>PROGRAMA - GASTOS DE INVERSION</t>
  </si>
  <si>
    <t>U.E.</t>
  </si>
  <si>
    <t>APROBADO</t>
  </si>
  <si>
    <t>MODIFICACIONES</t>
  </si>
  <si>
    <t>VIGENTE</t>
  </si>
  <si>
    <t>EJECUTADO</t>
  </si>
  <si>
    <t>SALDO POR EJECUTAR</t>
  </si>
  <si>
    <t>%</t>
  </si>
  <si>
    <t>IMPLEM. PLANTA DE TRANSFORMACIÓN DE PRODUCTOS DE LA AMAZONÍA  BOLIVIANA Fte.10-111</t>
  </si>
  <si>
    <t>VM MEDIANA</t>
  </si>
  <si>
    <t>IMPLEM. EMPRESA DE SERVICIOS TECNOLÓGICOS E INNOVACIÓN CUEROS COCHABAMBA Fte.10-111</t>
  </si>
  <si>
    <t>IMPLEMENTACION. PLANTA PISCICOLA EN LA  AMAZONIA Fte.70-314</t>
  </si>
  <si>
    <t>IMPLEMENTACION. PLANTA PISCICOLA EN EL  CHACO Fte. 70-314</t>
  </si>
  <si>
    <t>IMPLEMENTACION PLANTA PISCÍCOLA LAGO TITICACA Fte. 70-314</t>
  </si>
  <si>
    <t>IMPLEMENTACION  PLANTA DE PAPEL KRAFT COCHABAMBA Fte.70-314</t>
  </si>
  <si>
    <t>TOTAL DIRECCION ADMINISTRAIVA 01 DIRECCION GENERAL DE ASUNTOS ADMINISTRATIVOS</t>
  </si>
  <si>
    <t>ENTIDADES DESCONCENTRADAS</t>
  </si>
  <si>
    <t>CONSTRUCION Y EQUIPAMIENTO LABORATORIOS Y OFICINAS DE IBMETRO SANTA CRUZ  FTE 11-000</t>
  </si>
  <si>
    <t>IBMETRO</t>
  </si>
  <si>
    <t>TOTAL DIRECION  ADMINISTRATIVA 03 IBMETRO</t>
  </si>
  <si>
    <t>TOTAL  INVERSION</t>
  </si>
  <si>
    <t>Fuente Sigep</t>
  </si>
  <si>
    <t xml:space="preserve">EJECUCION PRESUPUESTARIA ACUMULADA DEL MDPYEP </t>
  </si>
  <si>
    <t>PROGRAMA - GASTO CORRIENTE</t>
  </si>
  <si>
    <t>00 Dirección y Coordinación de Desarrollo Productivo Fte.11-000</t>
  </si>
  <si>
    <t>DGAA</t>
  </si>
  <si>
    <t>00 Gestión administrativa financiera Fte.10-111</t>
  </si>
  <si>
    <t>00 Gestión administrativa financiera Fte.11-000</t>
  </si>
  <si>
    <t>00 Gestión Asesoramiento Jurídico Fte.11-000</t>
  </si>
  <si>
    <t>00 Gestión de la Planificación Inversión  Fte.11-000</t>
  </si>
  <si>
    <t>00 Gestión de la Auditoria Interna  Fte.11-000</t>
  </si>
  <si>
    <t>00 Gestión de Comunicación Fte.11-000</t>
  </si>
  <si>
    <t>00 Gestión de Transparencia Fte.11-000</t>
  </si>
  <si>
    <t xml:space="preserve">00 Participación y Control Social </t>
  </si>
  <si>
    <t>21-005 Fortalecimiento de la Gestión y Capacidad Institucional Fuente 80-514</t>
  </si>
  <si>
    <t>TOTAL UNIDAD EJECUTORA 01</t>
  </si>
  <si>
    <t xml:space="preserve">16-001 Diseño e Implementación de pol. Y programa de Comercio Interno </t>
  </si>
  <si>
    <t>VM COMERCIO</t>
  </si>
  <si>
    <t xml:space="preserve">16-002 Diseño e Implementación de pol. Y programa de Defensa del ConsComercio Interno </t>
  </si>
  <si>
    <t>16-005 Administracion de Autorizaciones Previas 11-000</t>
  </si>
  <si>
    <t xml:space="preserve">17-001 Diseño e Implementación de pol.y programa de Exportaciones </t>
  </si>
  <si>
    <t>19-001 Dirección y Coordinación de Exportaciones</t>
  </si>
  <si>
    <t>19-002 Modernización de Servicios de Comercio Exterior</t>
  </si>
  <si>
    <t>21-007 Implementacion de Circuitos de Comnercializacion  Fuente 80-514</t>
  </si>
  <si>
    <t>TOTAL UNIDAD EJECUTORA 02</t>
  </si>
  <si>
    <t>10-001 Revolución Tecnológica en Educación  Fte 10-111</t>
  </si>
  <si>
    <t>10-001 Revolución Tecnológica en Educación  Fte 41-113</t>
  </si>
  <si>
    <t>10-001 Revolución Tecnológica en Educación  Fte 41-117</t>
  </si>
  <si>
    <t>10-001 Revolución Tecnológica en Educación  Fte 41-119</t>
  </si>
  <si>
    <t>10-001 Revolución Tecnológica en Educación  Fte 42-230</t>
  </si>
  <si>
    <t>10-001 Revolución Tecnológica en Educación  Fte 42-220</t>
  </si>
  <si>
    <t>10-001 Revolución Tecnológica en Educación  Fte 44-115</t>
  </si>
  <si>
    <t>TOTAL 10 REVOLUCION TECNOLOGICA</t>
  </si>
  <si>
    <t>11-001 Dirección y Coordinación de Políticas de la Mediana y Gran Empresa</t>
  </si>
  <si>
    <t>11-002 Diseño e Implementación de Políticas y Programa de Desarrollo Industrial</t>
  </si>
  <si>
    <t>11-003 Diseño e Implementación de Políticas y Programa de Servicio y Control Industrial</t>
  </si>
  <si>
    <t>15-001 Supervisión Zofra Cobija</t>
  </si>
  <si>
    <t>21-001 Fortalecimiento de la Gestión y Capacidad Institucional del VPIMGE</t>
  </si>
  <si>
    <t>21-006 Promocion del Dialogo Publico Privado PPP Recursos Danida  VPIMGE 80-514</t>
  </si>
  <si>
    <t>TOTAL UNIDAD EJECUTORA 03</t>
  </si>
  <si>
    <t xml:space="preserve">12-001 Fortalecimiento y Desarrollo de Programas de Calificación Técnica </t>
  </si>
  <si>
    <t>VM MICRO</t>
  </si>
  <si>
    <t>13-005 Diseño e Implementacion de Politicas y Programas de la Micro y Pequeña Empresa</t>
  </si>
  <si>
    <t xml:space="preserve">20-002 Diseño e Implementación de Políticas y Programa de la Micro y Pequeña Empresa </t>
  </si>
  <si>
    <t xml:space="preserve">20-003 Análisis y Gestión de Información Sectorial </t>
  </si>
  <si>
    <t>21-002 Fortalecimiento de la Gestión y Capacidad Institucional del VIMPE</t>
  </si>
  <si>
    <t>TOTAL UNIDAD EJECUTORA 04</t>
  </si>
  <si>
    <t>21-003 Fortalecimiento de la Gestión y Capacidad Institucional del DGP</t>
  </si>
  <si>
    <t>DGPL</t>
  </si>
  <si>
    <t>21-008 Articulacion de Actores Publicos y Privados a los Complejos Productivos Alemania</t>
  </si>
  <si>
    <t>TOTAL UNIDAD EJECUTORA 05</t>
  </si>
  <si>
    <t>SUB TOTAL CORRIENTE MDPyEP</t>
  </si>
  <si>
    <t>Servicio Nacional de Propiedad Intelectual</t>
  </si>
  <si>
    <t>SENAPI</t>
  </si>
  <si>
    <t>Instituto Boliviano de Metrología - IBMETRO</t>
  </si>
  <si>
    <t>Probolivia</t>
  </si>
  <si>
    <t>PRO BOL</t>
  </si>
  <si>
    <t>Promoción de las Exportaciones y Turismo Nacional</t>
  </si>
  <si>
    <t>PROMUEVE</t>
  </si>
  <si>
    <t>Servicio Nacional de Verificación de Exportaciones</t>
  </si>
  <si>
    <t>SENAVEX</t>
  </si>
  <si>
    <t>Proex - Apoyo a la Promoción del Crecimiento de las Exportaciones</t>
  </si>
  <si>
    <t>PROEX</t>
  </si>
  <si>
    <t>SUB TOTAL CORRIENTE DESCONCENTRADAS</t>
  </si>
  <si>
    <t>TOTAL CORRIENTE</t>
  </si>
  <si>
    <t>Fuente SIGEP</t>
  </si>
  <si>
    <t xml:space="preserve">EJECUCIÓN PRESUPUESTARIA DEL MDPyEP - DESCONCENTRADAS  </t>
  </si>
  <si>
    <t>(Expresado en Bolivianos)</t>
  </si>
  <si>
    <t>DETALLE</t>
  </si>
  <si>
    <t>CORRIENTE</t>
  </si>
  <si>
    <t>MDPyEP</t>
  </si>
  <si>
    <t>DESCONCENTRADAS</t>
  </si>
  <si>
    <t>INVERSION</t>
  </si>
  <si>
    <t>TOTAL  NVERSION</t>
  </si>
  <si>
    <t>TOTAL CONSOLIDADO</t>
  </si>
  <si>
    <t>Fte. Sigep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</si>
</sst>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14">
    <border>
      <left/>
      <right/>
      <top/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/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2">
    <xf numFmtId="0" fontId="0" fillId="0" borderId="0"/>
    <xf numFmtId="0" fontId="11" fillId="0" borderId="0" applyBorder="0" applyAlignment="0" applyProtection="0"/>
  </cellStyleXfs>
  <cellXfs count="103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3" xfId="1" applyNumberFormat="1" applyFont="1" applyFill="1" applyBorder="1" applyAlignment="1" applyProtection="1">
      <alignment horizontal="center" vertical="center" wrapText="1"/>
    </xf>
    <xf numFmtId="10" fontId="4" fillId="2" borderId="2" xfId="1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 applyProtection="1">
      <alignment horizontal="right" vertical="top" wrapText="1"/>
    </xf>
    <xf numFmtId="4" fontId="5" fillId="0" borderId="4" xfId="0" applyNumberFormat="1" applyFont="1" applyBorder="1" applyAlignment="1"/>
    <xf numFmtId="4" fontId="5" fillId="0" borderId="4" xfId="0" applyNumberFormat="1" applyFont="1" applyBorder="1" applyAlignment="1" applyProtection="1">
      <protection locked="0"/>
    </xf>
    <xf numFmtId="10" fontId="5" fillId="0" borderId="4" xfId="0" applyNumberFormat="1" applyFont="1" applyBorder="1" applyAlignment="1" applyProtection="1">
      <protection locked="0"/>
    </xf>
    <xf numFmtId="0" fontId="5" fillId="3" borderId="5" xfId="0" applyFont="1" applyFill="1" applyBorder="1" applyAlignment="1" applyProtection="1">
      <alignment horizontal="left" vertical="top"/>
    </xf>
    <xf numFmtId="0" fontId="6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 applyProtection="1">
      <alignment horizontal="right" vertical="top" wrapText="1"/>
    </xf>
    <xf numFmtId="4" fontId="5" fillId="0" borderId="5" xfId="0" applyNumberFormat="1" applyFont="1" applyBorder="1" applyAlignment="1"/>
    <xf numFmtId="4" fontId="5" fillId="0" borderId="5" xfId="0" applyNumberFormat="1" applyFont="1" applyBorder="1" applyAlignment="1" applyProtection="1">
      <protection locked="0"/>
    </xf>
    <xf numFmtId="10" fontId="5" fillId="0" borderId="5" xfId="0" applyNumberFormat="1" applyFont="1" applyBorder="1" applyAlignment="1" applyProtection="1">
      <protection locked="0"/>
    </xf>
    <xf numFmtId="0" fontId="5" fillId="3" borderId="6" xfId="0" applyFont="1" applyFill="1" applyBorder="1" applyAlignment="1" applyProtection="1">
      <alignment horizontal="left" vertical="top"/>
    </xf>
    <xf numFmtId="0" fontId="6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 applyProtection="1">
      <alignment horizontal="right" vertical="top" wrapText="1"/>
    </xf>
    <xf numFmtId="4" fontId="5" fillId="0" borderId="6" xfId="0" applyNumberFormat="1" applyFont="1" applyBorder="1" applyAlignment="1"/>
    <xf numFmtId="4" fontId="5" fillId="0" borderId="6" xfId="0" applyNumberFormat="1" applyFont="1" applyBorder="1" applyAlignment="1" applyProtection="1">
      <protection locked="0"/>
    </xf>
    <xf numFmtId="10" fontId="5" fillId="0" borderId="6" xfId="0" applyNumberFormat="1" applyFont="1" applyBorder="1" applyAlignment="1" applyProtection="1">
      <protection locked="0"/>
    </xf>
    <xf numFmtId="0" fontId="0" fillId="0" borderId="7" xfId="0" applyFont="1" applyBorder="1" applyAlignment="1"/>
    <xf numFmtId="0" fontId="7" fillId="0" borderId="2" xfId="0" applyFont="1" applyBorder="1" applyAlignment="1"/>
    <xf numFmtId="0" fontId="0" fillId="0" borderId="3" xfId="0" applyFont="1" applyBorder="1" applyAlignment="1"/>
    <xf numFmtId="4" fontId="7" fillId="0" borderId="2" xfId="0" applyNumberFormat="1" applyFont="1" applyBorder="1" applyAlignment="1"/>
    <xf numFmtId="4" fontId="7" fillId="0" borderId="1" xfId="0" applyNumberFormat="1" applyFont="1" applyBorder="1" applyAlignment="1" applyProtection="1">
      <protection locked="0"/>
    </xf>
    <xf numFmtId="4" fontId="7" fillId="0" borderId="2" xfId="0" applyNumberFormat="1" applyFont="1" applyBorder="1" applyAlignment="1" applyProtection="1">
      <protection locked="0"/>
    </xf>
    <xf numFmtId="4" fontId="7" fillId="0" borderId="3" xfId="0" applyNumberFormat="1" applyFont="1" applyBorder="1" applyAlignment="1" applyProtection="1">
      <protection locked="0"/>
    </xf>
    <xf numFmtId="10" fontId="7" fillId="0" borderId="8" xfId="0" applyNumberFormat="1" applyFont="1" applyBorder="1" applyAlignment="1" applyProtection="1">
      <protection locked="0"/>
    </xf>
    <xf numFmtId="0" fontId="8" fillId="0" borderId="5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4" xfId="0" applyBorder="1"/>
    <xf numFmtId="4" fontId="5" fillId="0" borderId="4" xfId="0" applyNumberFormat="1" applyFont="1" applyBorder="1"/>
    <xf numFmtId="10" fontId="5" fillId="0" borderId="4" xfId="0" applyNumberFormat="1" applyFont="1" applyBorder="1"/>
    <xf numFmtId="0" fontId="0" fillId="0" borderId="4" xfId="0" applyFont="1" applyBorder="1" applyAlignment="1"/>
    <xf numFmtId="0" fontId="0" fillId="0" borderId="6" xfId="0" applyFont="1" applyBorder="1" applyAlignment="1"/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" fontId="5" fillId="0" borderId="9" xfId="0" applyNumberFormat="1" applyFont="1" applyBorder="1"/>
    <xf numFmtId="0" fontId="0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4" fontId="7" fillId="0" borderId="12" xfId="0" applyNumberFormat="1" applyFont="1" applyBorder="1" applyAlignment="1"/>
    <xf numFmtId="4" fontId="7" fillId="0" borderId="13" xfId="0" applyNumberFormat="1" applyFont="1" applyBorder="1" applyAlignment="1"/>
    <xf numFmtId="0" fontId="9" fillId="0" borderId="4" xfId="0" applyFont="1" applyBorder="1" applyAlignment="1"/>
    <xf numFmtId="0" fontId="9" fillId="0" borderId="12" xfId="0" applyFont="1" applyBorder="1" applyAlignment="1"/>
    <xf numFmtId="10" fontId="7" fillId="0" borderId="13" xfId="0" applyNumberFormat="1" applyFont="1" applyBorder="1" applyAlignment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10" fontId="4" fillId="2" borderId="5" xfId="1" applyNumberFormat="1" applyFont="1" applyFill="1" applyBorder="1" applyAlignment="1" applyProtection="1">
      <alignment horizontal="center" vertical="center" wrapText="1"/>
    </xf>
    <xf numFmtId="10" fontId="4" fillId="2" borderId="5" xfId="1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5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/>
    <xf numFmtId="10" fontId="5" fillId="0" borderId="5" xfId="0" applyNumberFormat="1" applyFont="1" applyBorder="1"/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10" fontId="7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vertical="center"/>
    </xf>
    <xf numFmtId="10" fontId="7" fillId="2" borderId="5" xfId="0" applyNumberFormat="1" applyFont="1" applyFill="1" applyBorder="1" applyAlignment="1">
      <alignment vertical="center"/>
    </xf>
    <xf numFmtId="0" fontId="0" fillId="0" borderId="5" xfId="0" applyBorder="1"/>
    <xf numFmtId="0" fontId="7" fillId="4" borderId="5" xfId="0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10" fontId="7" fillId="4" borderId="5" xfId="0" applyNumberFormat="1" applyFont="1" applyFill="1" applyBorder="1" applyAlignment="1">
      <alignment vertical="center"/>
    </xf>
    <xf numFmtId="0" fontId="10" fillId="0" borderId="0" xfId="0" applyFont="1"/>
    <xf numFmtId="10" fontId="5" fillId="0" borderId="0" xfId="0" applyNumberFormat="1" applyFont="1" applyBorder="1"/>
    <xf numFmtId="0" fontId="1" fillId="0" borderId="0" xfId="0" applyFont="1" applyAlignment="1">
      <alignment horizontal="center" wrapText="1"/>
    </xf>
    <xf numFmtId="0" fontId="0" fillId="0" borderId="5" xfId="0" applyFont="1" applyBorder="1"/>
    <xf numFmtId="4" fontId="0" fillId="0" borderId="5" xfId="0" applyNumberFormat="1" applyFont="1" applyBorder="1"/>
    <xf numFmtId="10" fontId="0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0" fontId="9" fillId="0" borderId="5" xfId="0" applyFont="1" applyBorder="1"/>
    <xf numFmtId="4" fontId="9" fillId="0" borderId="5" xfId="0" applyNumberFormat="1" applyFont="1" applyBorder="1"/>
    <xf numFmtId="10" fontId="9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0" fontId="9" fillId="0" borderId="0" xfId="0" applyFont="1"/>
    <xf numFmtId="0" fontId="0" fillId="0" borderId="0" xfId="0" applyFont="1"/>
    <xf numFmtId="4" fontId="0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N33"/>
  <sheetViews>
    <sheetView tabSelected="1" zoomScaleNormal="100" workbookViewId="0">
      <selection activeCell="H4" sqref="H4"/>
    </sheetView>
  </sheetViews>
  <sheetFormatPr baseColWidth="10" defaultColWidth="8.88671875" defaultRowHeight="13.2" x14ac:dyDescent="0.25"/>
  <cols>
    <col min="2" max="2" width="2.33203125" style="6"/>
    <col min="3" max="3" width="74" style="6"/>
    <col min="4" max="4" width="10.33203125" style="6"/>
    <col min="5" max="5" width="9.6640625" style="6"/>
    <col min="6" max="6" width="13.33203125" style="6"/>
    <col min="7" max="7" width="9.88671875" style="6"/>
    <col min="8" max="8" width="9.33203125" style="6"/>
    <col min="9" max="9" width="9.5546875" style="6"/>
    <col min="10" max="10" width="5.6640625" style="6"/>
  </cols>
  <sheetData>
    <row r="6" spans="2:14" ht="21" customHeight="1" x14ac:dyDescent="0.25">
      <c r="C6" s="5" t="s">
        <v>0</v>
      </c>
      <c r="D6" s="5"/>
      <c r="E6" s="5"/>
      <c r="F6" s="5"/>
      <c r="G6" s="5"/>
      <c r="H6" s="5"/>
      <c r="I6" s="5"/>
      <c r="J6" s="5"/>
    </row>
    <row r="7" spans="2:14" ht="21" customHeight="1" x14ac:dyDescent="0.25">
      <c r="C7" s="5" t="s">
        <v>1</v>
      </c>
      <c r="D7" s="5"/>
      <c r="E7" s="5"/>
      <c r="F7" s="5"/>
      <c r="G7" s="5"/>
      <c r="H7" s="5"/>
      <c r="I7" s="5"/>
      <c r="J7" s="5"/>
      <c r="K7" s="7"/>
      <c r="L7" s="7"/>
      <c r="M7" s="7"/>
      <c r="N7" s="7"/>
    </row>
    <row r="8" spans="2:14" ht="14.4" customHeight="1" x14ac:dyDescent="0.25">
      <c r="C8" s="4" t="s">
        <v>2</v>
      </c>
      <c r="D8" s="4"/>
      <c r="E8" s="4"/>
      <c r="F8" s="4"/>
      <c r="G8" s="4"/>
      <c r="H8" s="4"/>
      <c r="I8" s="4"/>
      <c r="J8" s="4"/>
      <c r="K8" s="7"/>
      <c r="L8" s="7"/>
      <c r="M8" s="7"/>
      <c r="N8" s="7"/>
    </row>
    <row r="9" spans="2:14" ht="20.399999999999999" x14ac:dyDescent="0.25">
      <c r="B9" s="8" t="s">
        <v>3</v>
      </c>
      <c r="C9" s="8" t="s">
        <v>4</v>
      </c>
      <c r="D9" s="9" t="s">
        <v>5</v>
      </c>
      <c r="E9" s="10" t="s">
        <v>6</v>
      </c>
      <c r="F9" s="9" t="s">
        <v>7</v>
      </c>
      <c r="G9" s="11" t="s">
        <v>8</v>
      </c>
      <c r="H9" s="9" t="s">
        <v>9</v>
      </c>
      <c r="I9" s="12" t="s">
        <v>10</v>
      </c>
      <c r="J9" s="13" t="s">
        <v>11</v>
      </c>
      <c r="K9" s="7"/>
      <c r="L9" s="7"/>
      <c r="M9" s="7"/>
      <c r="N9" s="7"/>
    </row>
    <row r="10" spans="2:14" ht="13.8" x14ac:dyDescent="0.25">
      <c r="B10" s="14">
        <v>1</v>
      </c>
      <c r="C10" s="14" t="s">
        <v>12</v>
      </c>
      <c r="D10" s="15" t="s">
        <v>13</v>
      </c>
      <c r="E10" s="16">
        <v>999216</v>
      </c>
      <c r="F10" s="17" t="e">
        <f ca="1">SUM(F9:F16)</f>
        <v>#VALUE!</v>
      </c>
      <c r="G10" s="18">
        <f t="shared" ref="G10:G15" si="0">+E10</f>
        <v>999216</v>
      </c>
      <c r="H10" s="18">
        <v>171180</v>
      </c>
      <c r="I10" s="18">
        <f t="shared" ref="I10:I15" si="1">+G10-H10</f>
        <v>828036</v>
      </c>
      <c r="J10" s="19">
        <f>+H10/G10*1</f>
        <v>0.17131431041936879</v>
      </c>
      <c r="K10" s="7"/>
      <c r="L10" s="7"/>
      <c r="M10" s="7"/>
      <c r="N10" s="7"/>
    </row>
    <row r="11" spans="2:14" ht="13.8" x14ac:dyDescent="0.25">
      <c r="B11" s="20">
        <v>2</v>
      </c>
      <c r="C11" s="20" t="s">
        <v>14</v>
      </c>
      <c r="D11" s="21" t="s">
        <v>13</v>
      </c>
      <c r="E11" s="22">
        <v>896447</v>
      </c>
      <c r="F11" s="23" t="e">
        <f ca="1">SUM(F9:F16)</f>
        <v>#VALUE!</v>
      </c>
      <c r="G11" s="24">
        <f t="shared" si="0"/>
        <v>896447</v>
      </c>
      <c r="H11" s="24">
        <v>59571</v>
      </c>
      <c r="I11" s="24">
        <f t="shared" si="1"/>
        <v>836876</v>
      </c>
      <c r="J11" s="25">
        <f>+H11/G11*1</f>
        <v>6.6452339067451835E-2</v>
      </c>
      <c r="K11" s="7"/>
      <c r="L11" s="7"/>
      <c r="M11" s="7"/>
      <c r="N11" s="7"/>
    </row>
    <row r="12" spans="2:14" ht="13.8" x14ac:dyDescent="0.25">
      <c r="B12" s="20">
        <v>3</v>
      </c>
      <c r="C12" s="20" t="s">
        <v>15</v>
      </c>
      <c r="D12" s="21" t="s">
        <v>13</v>
      </c>
      <c r="E12" s="22">
        <v>882000</v>
      </c>
      <c r="F12" s="23" t="e">
        <f ca="1">SUM(F9:F16)</f>
        <v>#VALUE!</v>
      </c>
      <c r="G12" s="24">
        <f t="shared" si="0"/>
        <v>882000</v>
      </c>
      <c r="H12" s="24">
        <v>0</v>
      </c>
      <c r="I12" s="24">
        <f t="shared" si="1"/>
        <v>882000</v>
      </c>
      <c r="J12" s="25">
        <v>0</v>
      </c>
      <c r="K12" s="7"/>
      <c r="L12" s="7"/>
      <c r="M12" s="7"/>
      <c r="N12" s="7"/>
    </row>
    <row r="13" spans="2:14" x14ac:dyDescent="0.25">
      <c r="B13" s="20">
        <v>4</v>
      </c>
      <c r="C13" s="20" t="s">
        <v>16</v>
      </c>
      <c r="D13" s="21" t="s">
        <v>13</v>
      </c>
      <c r="E13" s="22">
        <v>855000</v>
      </c>
      <c r="F13" s="23" t="e">
        <f ca="1">SUM(F9:F16)</f>
        <v>#VALUE!</v>
      </c>
      <c r="G13" s="24">
        <f t="shared" si="0"/>
        <v>855000</v>
      </c>
      <c r="H13" s="24">
        <v>0</v>
      </c>
      <c r="I13" s="24">
        <f t="shared" si="1"/>
        <v>855000</v>
      </c>
      <c r="J13" s="25">
        <v>0</v>
      </c>
    </row>
    <row r="14" spans="2:14" x14ac:dyDescent="0.25">
      <c r="B14" s="20">
        <v>5</v>
      </c>
      <c r="C14" s="20" t="s">
        <v>17</v>
      </c>
      <c r="D14" s="21" t="s">
        <v>13</v>
      </c>
      <c r="E14" s="22">
        <v>990000</v>
      </c>
      <c r="F14" s="23" t="e">
        <f ca="1">SUM(F9:F16)</f>
        <v>#VALUE!</v>
      </c>
      <c r="G14" s="24">
        <f t="shared" si="0"/>
        <v>990000</v>
      </c>
      <c r="H14" s="24">
        <v>0</v>
      </c>
      <c r="I14" s="24">
        <f t="shared" si="1"/>
        <v>990000</v>
      </c>
      <c r="J14" s="25">
        <v>0</v>
      </c>
    </row>
    <row r="15" spans="2:14" x14ac:dyDescent="0.25">
      <c r="B15" s="20">
        <v>6</v>
      </c>
      <c r="C15" s="26" t="s">
        <v>18</v>
      </c>
      <c r="D15" s="27" t="s">
        <v>13</v>
      </c>
      <c r="E15" s="28">
        <v>640431</v>
      </c>
      <c r="F15" s="29" t="e">
        <f ca="1">SUM(F9:F14)</f>
        <v>#VALUE!</v>
      </c>
      <c r="G15" s="30">
        <f t="shared" si="0"/>
        <v>640431</v>
      </c>
      <c r="H15" s="30">
        <v>0</v>
      </c>
      <c r="I15" s="30">
        <f t="shared" si="1"/>
        <v>640431</v>
      </c>
      <c r="J15" s="31">
        <v>0</v>
      </c>
    </row>
    <row r="16" spans="2:14" x14ac:dyDescent="0.25">
      <c r="B16" s="32"/>
      <c r="C16" s="33" t="s">
        <v>19</v>
      </c>
      <c r="D16" s="34"/>
      <c r="E16" s="35">
        <f>SUM(E10:E15)</f>
        <v>5263094</v>
      </c>
      <c r="F16" s="35" t="e">
        <f ca="1">SUM(F10:F15)</f>
        <v>#VALUE!</v>
      </c>
      <c r="G16" s="36">
        <f>SUM(G10:G15)</f>
        <v>5263094</v>
      </c>
      <c r="H16" s="37">
        <f>SUM(H10:H15)</f>
        <v>230751</v>
      </c>
      <c r="I16" s="38">
        <f>SUM(I10:I15)</f>
        <v>5032343</v>
      </c>
      <c r="J16" s="39">
        <f>+H16/G16*1</f>
        <v>4.3843222256718196E-2</v>
      </c>
    </row>
    <row r="17" spans="2:10" x14ac:dyDescent="0.25">
      <c r="B17" s="40" t="s">
        <v>20</v>
      </c>
      <c r="C17" s="15"/>
      <c r="D17" s="41"/>
      <c r="E17" s="42"/>
      <c r="F17" s="43"/>
      <c r="G17" s="43"/>
      <c r="H17" s="43"/>
      <c r="I17" s="44"/>
      <c r="J17" s="45"/>
    </row>
    <row r="18" spans="2:10" x14ac:dyDescent="0.25">
      <c r="B18" s="46">
        <v>1</v>
      </c>
      <c r="C18" s="47" t="s">
        <v>21</v>
      </c>
      <c r="D18" s="48" t="s">
        <v>22</v>
      </c>
      <c r="E18" s="49"/>
      <c r="F18" s="49">
        <v>3925016</v>
      </c>
      <c r="G18" s="30">
        <f>+F18</f>
        <v>3925016</v>
      </c>
      <c r="H18" s="49">
        <f>+F18-G18</f>
        <v>0</v>
      </c>
      <c r="I18" s="30">
        <f>+G18-H18</f>
        <v>3925016</v>
      </c>
      <c r="J18" s="31">
        <v>0</v>
      </c>
    </row>
    <row r="19" spans="2:10" x14ac:dyDescent="0.25">
      <c r="B19" s="50"/>
      <c r="C19" s="51" t="s">
        <v>23</v>
      </c>
      <c r="D19" s="52"/>
      <c r="E19" s="52"/>
      <c r="F19" s="53">
        <f>SUM(F18)</f>
        <v>3925016</v>
      </c>
      <c r="G19" s="53">
        <f>SUM(G18)</f>
        <v>3925016</v>
      </c>
      <c r="H19" s="53">
        <f>SUM(H18)</f>
        <v>0</v>
      </c>
      <c r="I19" s="53">
        <f>SUM(I18)</f>
        <v>3925016</v>
      </c>
      <c r="J19" s="54">
        <f>SUM(J18)</f>
        <v>0</v>
      </c>
    </row>
    <row r="20" spans="2:10" x14ac:dyDescent="0.25">
      <c r="B20" s="55"/>
      <c r="C20" s="51" t="s">
        <v>24</v>
      </c>
      <c r="D20" s="56"/>
      <c r="E20" s="53">
        <f>+E16+E19</f>
        <v>5263094</v>
      </c>
      <c r="F20" s="53">
        <f>+F19</f>
        <v>3925016</v>
      </c>
      <c r="G20" s="53">
        <f>+G16+G19</f>
        <v>9188110</v>
      </c>
      <c r="H20" s="53">
        <f>+H16+H19</f>
        <v>230751</v>
      </c>
      <c r="I20" s="53">
        <f>+I16+I19</f>
        <v>8957359</v>
      </c>
      <c r="J20" s="57">
        <f>+H20/G20*1</f>
        <v>2.511408766329528E-2</v>
      </c>
    </row>
    <row r="21" spans="2:10" x14ac:dyDescent="0.25">
      <c r="B21" s="6" t="s">
        <v>25</v>
      </c>
    </row>
    <row r="28" spans="2:10" ht="21" customHeight="1" x14ac:dyDescent="0.25"/>
    <row r="29" spans="2:10" ht="21" customHeight="1" x14ac:dyDescent="0.25"/>
    <row r="32" spans="2:10" ht="21" customHeight="1" x14ac:dyDescent="0.25"/>
    <row r="33" ht="21" customHeight="1" x14ac:dyDescent="0.25"/>
  </sheetData>
  <mergeCells count="3">
    <mergeCell ref="C6:J6"/>
    <mergeCell ref="C7:J7"/>
    <mergeCell ref="C8:J8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topLeftCell="A46" zoomScaleNormal="100" workbookViewId="0">
      <selection activeCell="D9" sqref="D9"/>
    </sheetView>
  </sheetViews>
  <sheetFormatPr baseColWidth="10" defaultColWidth="8.88671875" defaultRowHeight="13.2" x14ac:dyDescent="0.25"/>
  <cols>
    <col min="1" max="1" width="11.44140625"/>
    <col min="2" max="2" width="59.5546875"/>
    <col min="3" max="3" width="13"/>
    <col min="4" max="4" width="11.6640625"/>
    <col min="5" max="5" width="13.33203125"/>
    <col min="6" max="6" width="10.6640625"/>
    <col min="7" max="7" width="9.88671875"/>
    <col min="8" max="8" width="10.6640625"/>
    <col min="9" max="9" width="7"/>
    <col min="10" max="11" width="13.6640625"/>
    <col min="12" max="12" width="11.44140625"/>
    <col min="13" max="13" width="12.6640625"/>
    <col min="14" max="15" width="11.44140625"/>
    <col min="16" max="16" width="12.6640625"/>
    <col min="17" max="1025" width="11.44140625"/>
  </cols>
  <sheetData>
    <row r="1" spans="2:16" ht="21" customHeight="1" x14ac:dyDescent="0.25">
      <c r="B1" s="5" t="s">
        <v>26</v>
      </c>
      <c r="C1" s="5"/>
      <c r="D1" s="5"/>
      <c r="E1" s="5"/>
      <c r="F1" s="5"/>
      <c r="G1" s="5"/>
      <c r="H1" s="5"/>
      <c r="I1" s="5"/>
    </row>
    <row r="2" spans="2:16" ht="21" customHeight="1" x14ac:dyDescent="0.25">
      <c r="B2" s="5" t="s">
        <v>1</v>
      </c>
      <c r="C2" s="5"/>
      <c r="D2" s="5"/>
      <c r="E2" s="5"/>
      <c r="F2" s="5"/>
      <c r="G2" s="5"/>
      <c r="H2" s="5"/>
      <c r="I2" s="5"/>
    </row>
    <row r="3" spans="2:16" ht="13.2" customHeight="1" x14ac:dyDescent="0.25">
      <c r="B3" s="4" t="s">
        <v>2</v>
      </c>
      <c r="C3" s="4"/>
      <c r="D3" s="4"/>
      <c r="E3" s="4"/>
      <c r="F3" s="4"/>
      <c r="G3" s="4"/>
      <c r="H3" s="4"/>
      <c r="I3" s="4"/>
    </row>
    <row r="4" spans="2:16" ht="20.399999999999999" x14ac:dyDescent="0.25">
      <c r="B4" s="58" t="s">
        <v>27</v>
      </c>
      <c r="C4" s="59" t="s">
        <v>5</v>
      </c>
      <c r="D4" s="59" t="s">
        <v>6</v>
      </c>
      <c r="E4" s="59" t="s">
        <v>7</v>
      </c>
      <c r="F4" s="59" t="s">
        <v>8</v>
      </c>
      <c r="G4" s="59" t="s">
        <v>9</v>
      </c>
      <c r="H4" s="60" t="s">
        <v>10</v>
      </c>
      <c r="I4" s="61" t="s">
        <v>11</v>
      </c>
      <c r="M4" s="62"/>
      <c r="N4" s="62"/>
      <c r="P4" s="62"/>
    </row>
    <row r="5" spans="2:16" x14ac:dyDescent="0.25">
      <c r="B5" s="63" t="s">
        <v>28</v>
      </c>
      <c r="C5" s="21" t="s">
        <v>29</v>
      </c>
      <c r="D5" s="64">
        <v>542926</v>
      </c>
      <c r="E5" s="65">
        <v>0</v>
      </c>
      <c r="F5" s="65">
        <f t="shared" ref="F5:F14" si="0">+D5+E5</f>
        <v>542926</v>
      </c>
      <c r="G5" s="65">
        <v>85133.72</v>
      </c>
      <c r="H5" s="65">
        <f t="shared" ref="H5:H14" si="1">+F5-G5</f>
        <v>457792.28</v>
      </c>
      <c r="I5" s="66">
        <f t="shared" ref="I5:I30" si="2">+G5/F5*1</f>
        <v>0.15680538415916717</v>
      </c>
      <c r="J5" s="67"/>
      <c r="K5" s="68"/>
      <c r="L5" s="68"/>
      <c r="M5" s="69"/>
      <c r="N5" s="62"/>
      <c r="P5" s="62"/>
    </row>
    <row r="6" spans="2:16" x14ac:dyDescent="0.25">
      <c r="B6" s="63" t="s">
        <v>30</v>
      </c>
      <c r="C6" s="21" t="s">
        <v>29</v>
      </c>
      <c r="D6" s="64">
        <v>25722577</v>
      </c>
      <c r="E6" s="65">
        <v>0</v>
      </c>
      <c r="F6" s="65">
        <f t="shared" si="0"/>
        <v>25722577</v>
      </c>
      <c r="G6" s="65">
        <v>11327653</v>
      </c>
      <c r="H6" s="65">
        <f t="shared" si="1"/>
        <v>14394924</v>
      </c>
      <c r="I6" s="66">
        <f t="shared" si="2"/>
        <v>0.44037784394619561</v>
      </c>
      <c r="J6" s="70"/>
      <c r="K6" s="68"/>
      <c r="L6" s="68"/>
      <c r="M6" s="69"/>
      <c r="N6" s="62"/>
      <c r="P6" s="62"/>
    </row>
    <row r="7" spans="2:16" x14ac:dyDescent="0.25">
      <c r="B7" s="63" t="s">
        <v>31</v>
      </c>
      <c r="C7" s="21" t="s">
        <v>29</v>
      </c>
      <c r="D7" s="64">
        <v>17398195</v>
      </c>
      <c r="E7" s="65">
        <v>-103000</v>
      </c>
      <c r="F7" s="65">
        <f t="shared" si="0"/>
        <v>17295195</v>
      </c>
      <c r="G7" s="65">
        <v>7320727.1299999999</v>
      </c>
      <c r="H7" s="65">
        <f t="shared" si="1"/>
        <v>9974467.870000001</v>
      </c>
      <c r="I7" s="66">
        <f t="shared" si="2"/>
        <v>0.42328098237689715</v>
      </c>
      <c r="J7" s="70"/>
      <c r="K7" s="68"/>
      <c r="L7" s="68"/>
      <c r="M7" s="69"/>
      <c r="N7" s="62"/>
      <c r="P7" s="62"/>
    </row>
    <row r="8" spans="2:16" x14ac:dyDescent="0.25">
      <c r="B8" s="63" t="s">
        <v>32</v>
      </c>
      <c r="C8" s="21" t="s">
        <v>29</v>
      </c>
      <c r="D8" s="64">
        <v>237661</v>
      </c>
      <c r="E8" s="65">
        <v>0</v>
      </c>
      <c r="F8" s="65">
        <f t="shared" si="0"/>
        <v>237661</v>
      </c>
      <c r="G8" s="65">
        <v>83633.399999999994</v>
      </c>
      <c r="H8" s="65">
        <f t="shared" si="1"/>
        <v>154027.6</v>
      </c>
      <c r="I8" s="66">
        <f t="shared" si="2"/>
        <v>0.35190207901170151</v>
      </c>
      <c r="J8" s="70"/>
      <c r="K8" s="68"/>
      <c r="L8" s="68"/>
      <c r="M8" s="69"/>
      <c r="N8" s="62"/>
      <c r="P8" s="62"/>
    </row>
    <row r="9" spans="2:16" x14ac:dyDescent="0.25">
      <c r="B9" s="63" t="s">
        <v>33</v>
      </c>
      <c r="C9" s="21" t="s">
        <v>29</v>
      </c>
      <c r="D9" s="64">
        <v>499044</v>
      </c>
      <c r="E9" s="65">
        <v>0</v>
      </c>
      <c r="F9" s="65">
        <f t="shared" si="0"/>
        <v>499044</v>
      </c>
      <c r="G9" s="65">
        <v>79830.02</v>
      </c>
      <c r="H9" s="65">
        <f t="shared" si="1"/>
        <v>419213.98</v>
      </c>
      <c r="I9" s="66">
        <f t="shared" si="2"/>
        <v>0.15996589479084009</v>
      </c>
      <c r="J9" s="70"/>
      <c r="K9" s="68"/>
      <c r="L9" s="68"/>
      <c r="M9" s="69"/>
      <c r="N9" s="62"/>
      <c r="P9" s="62"/>
    </row>
    <row r="10" spans="2:16" x14ac:dyDescent="0.25">
      <c r="B10" s="63" t="s">
        <v>34</v>
      </c>
      <c r="C10" s="21" t="s">
        <v>29</v>
      </c>
      <c r="D10" s="64">
        <v>90134</v>
      </c>
      <c r="E10" s="65">
        <v>0</v>
      </c>
      <c r="F10" s="65">
        <f t="shared" si="0"/>
        <v>90134</v>
      </c>
      <c r="G10" s="65">
        <v>0</v>
      </c>
      <c r="H10" s="65">
        <f t="shared" si="1"/>
        <v>90134</v>
      </c>
      <c r="I10" s="66">
        <f t="shared" si="2"/>
        <v>0</v>
      </c>
      <c r="J10" s="71"/>
      <c r="K10" s="68"/>
      <c r="L10" s="68"/>
      <c r="M10" s="69"/>
      <c r="N10" s="62"/>
      <c r="P10" s="62"/>
    </row>
    <row r="11" spans="2:16" x14ac:dyDescent="0.25">
      <c r="B11" s="63" t="s">
        <v>35</v>
      </c>
      <c r="C11" s="21" t="s">
        <v>29</v>
      </c>
      <c r="D11" s="64">
        <v>1064375</v>
      </c>
      <c r="E11" s="65">
        <v>0</v>
      </c>
      <c r="F11" s="65">
        <f t="shared" si="0"/>
        <v>1064375</v>
      </c>
      <c r="G11" s="65">
        <v>179315.6</v>
      </c>
      <c r="H11" s="65">
        <f t="shared" si="1"/>
        <v>885059.4</v>
      </c>
      <c r="I11" s="66">
        <f t="shared" si="2"/>
        <v>0.16847032295948328</v>
      </c>
      <c r="J11" s="67"/>
      <c r="K11" s="68"/>
      <c r="L11" s="68"/>
      <c r="M11" s="69"/>
      <c r="N11" s="62"/>
      <c r="P11" s="62"/>
    </row>
    <row r="12" spans="2:16" x14ac:dyDescent="0.25">
      <c r="B12" s="63" t="s">
        <v>36</v>
      </c>
      <c r="C12" s="21" t="s">
        <v>29</v>
      </c>
      <c r="D12" s="64">
        <v>160063</v>
      </c>
      <c r="E12" s="65">
        <v>0</v>
      </c>
      <c r="F12" s="65">
        <f t="shared" si="0"/>
        <v>160063</v>
      </c>
      <c r="G12" s="65">
        <v>2999</v>
      </c>
      <c r="H12" s="65">
        <f t="shared" si="1"/>
        <v>157064</v>
      </c>
      <c r="I12" s="66">
        <f t="shared" si="2"/>
        <v>1.8736372553307134E-2</v>
      </c>
      <c r="J12" s="67"/>
      <c r="K12" s="68"/>
      <c r="L12" s="68"/>
      <c r="M12" s="69"/>
      <c r="N12" s="62"/>
      <c r="P12" s="62"/>
    </row>
    <row r="13" spans="2:16" x14ac:dyDescent="0.25">
      <c r="B13" s="63" t="s">
        <v>37</v>
      </c>
      <c r="C13" s="21" t="s">
        <v>29</v>
      </c>
      <c r="D13" s="64">
        <v>48287</v>
      </c>
      <c r="E13" s="65">
        <v>0</v>
      </c>
      <c r="F13" s="65">
        <f t="shared" si="0"/>
        <v>48287</v>
      </c>
      <c r="G13" s="65">
        <v>0</v>
      </c>
      <c r="H13" s="65">
        <f t="shared" si="1"/>
        <v>48287</v>
      </c>
      <c r="I13" s="66">
        <f t="shared" si="2"/>
        <v>0</v>
      </c>
      <c r="J13" s="67"/>
      <c r="K13" s="68"/>
      <c r="L13" s="68"/>
      <c r="M13" s="69"/>
      <c r="N13" s="62"/>
    </row>
    <row r="14" spans="2:16" x14ac:dyDescent="0.25">
      <c r="B14" s="63" t="s">
        <v>38</v>
      </c>
      <c r="C14" s="21" t="s">
        <v>29</v>
      </c>
      <c r="D14" s="64">
        <v>95000</v>
      </c>
      <c r="E14" s="65">
        <v>95000</v>
      </c>
      <c r="F14" s="65">
        <f t="shared" si="0"/>
        <v>190000</v>
      </c>
      <c r="G14" s="65">
        <v>0</v>
      </c>
      <c r="H14" s="65">
        <f t="shared" si="1"/>
        <v>190000</v>
      </c>
      <c r="I14" s="66">
        <f t="shared" si="2"/>
        <v>0</v>
      </c>
      <c r="J14" s="67"/>
      <c r="K14" s="68"/>
      <c r="L14" s="68"/>
      <c r="M14" s="69"/>
      <c r="N14" s="62"/>
    </row>
    <row r="15" spans="2:16" x14ac:dyDescent="0.25">
      <c r="B15" s="72" t="s">
        <v>39</v>
      </c>
      <c r="C15" s="73"/>
      <c r="D15" s="74">
        <f>SUM(D5:D14)</f>
        <v>45858262</v>
      </c>
      <c r="E15" s="74">
        <f>SUM(E5:E14)</f>
        <v>-8000</v>
      </c>
      <c r="F15" s="74">
        <f>SUM(F5:F14)</f>
        <v>45850262</v>
      </c>
      <c r="G15" s="74">
        <f>SUM(G5:G14)</f>
        <v>19079291.870000001</v>
      </c>
      <c r="H15" s="74">
        <f>SUM(H5:H14)</f>
        <v>26770970.129999999</v>
      </c>
      <c r="I15" s="75">
        <f t="shared" si="2"/>
        <v>0.41612176327367556</v>
      </c>
      <c r="J15" s="67"/>
      <c r="K15" s="68"/>
      <c r="L15" s="68"/>
      <c r="M15" s="69"/>
      <c r="N15" s="62"/>
    </row>
    <row r="16" spans="2:16" x14ac:dyDescent="0.25">
      <c r="B16" s="63" t="s">
        <v>40</v>
      </c>
      <c r="C16" s="21" t="s">
        <v>41</v>
      </c>
      <c r="D16" s="64">
        <v>596476</v>
      </c>
      <c r="E16" s="65">
        <v>53000</v>
      </c>
      <c r="F16" s="65">
        <f t="shared" ref="F16:F30" si="3">+D16+E16</f>
        <v>649476</v>
      </c>
      <c r="G16" s="65">
        <v>163447</v>
      </c>
      <c r="H16" s="65">
        <f t="shared" ref="H16:H30" si="4">+F16-G16</f>
        <v>486029</v>
      </c>
      <c r="I16" s="66">
        <f t="shared" si="2"/>
        <v>0.25165979959228668</v>
      </c>
      <c r="J16" s="67"/>
      <c r="K16" s="68"/>
      <c r="L16" s="68"/>
      <c r="M16" s="70"/>
      <c r="N16" s="62"/>
    </row>
    <row r="17" spans="2:13" x14ac:dyDescent="0.25">
      <c r="B17" s="63" t="s">
        <v>42</v>
      </c>
      <c r="C17" s="21" t="s">
        <v>41</v>
      </c>
      <c r="D17" s="64">
        <v>319058</v>
      </c>
      <c r="E17" s="65">
        <v>-213875</v>
      </c>
      <c r="F17" s="65">
        <f t="shared" si="3"/>
        <v>105183</v>
      </c>
      <c r="G17" s="65">
        <v>20904</v>
      </c>
      <c r="H17" s="65">
        <f t="shared" si="4"/>
        <v>84279</v>
      </c>
      <c r="I17" s="66">
        <f t="shared" si="2"/>
        <v>0.19873934000741564</v>
      </c>
      <c r="J17" s="67"/>
      <c r="K17" s="68"/>
      <c r="L17" s="68"/>
      <c r="M17" s="70"/>
    </row>
    <row r="18" spans="2:13" x14ac:dyDescent="0.25">
      <c r="B18" s="63" t="s">
        <v>43</v>
      </c>
      <c r="C18" s="21" t="s">
        <v>41</v>
      </c>
      <c r="D18" s="64">
        <v>844199</v>
      </c>
      <c r="E18" s="65">
        <v>213875</v>
      </c>
      <c r="F18" s="65">
        <f t="shared" si="3"/>
        <v>1058074</v>
      </c>
      <c r="G18" s="65">
        <v>434872.84</v>
      </c>
      <c r="H18" s="65">
        <f t="shared" si="4"/>
        <v>623201.15999999992</v>
      </c>
      <c r="I18" s="66">
        <f t="shared" si="2"/>
        <v>0.4110041830722615</v>
      </c>
      <c r="J18" s="67"/>
      <c r="K18" s="68"/>
      <c r="L18" s="68"/>
      <c r="M18" s="70"/>
    </row>
    <row r="19" spans="2:13" x14ac:dyDescent="0.25">
      <c r="B19" s="63" t="s">
        <v>44</v>
      </c>
      <c r="C19" s="21" t="s">
        <v>41</v>
      </c>
      <c r="D19" s="64">
        <v>514665</v>
      </c>
      <c r="E19" s="65">
        <v>0</v>
      </c>
      <c r="F19" s="65">
        <f t="shared" si="3"/>
        <v>514665</v>
      </c>
      <c r="G19" s="65">
        <v>132110.15</v>
      </c>
      <c r="H19" s="65">
        <f t="shared" si="4"/>
        <v>382554.85</v>
      </c>
      <c r="I19" s="66">
        <f t="shared" si="2"/>
        <v>0.25669153721352722</v>
      </c>
      <c r="J19" s="67"/>
      <c r="K19" s="68"/>
      <c r="L19" s="68"/>
      <c r="M19" s="70"/>
    </row>
    <row r="20" spans="2:13" x14ac:dyDescent="0.25">
      <c r="B20" s="63" t="s">
        <v>45</v>
      </c>
      <c r="C20" s="21" t="s">
        <v>41</v>
      </c>
      <c r="D20" s="64">
        <v>297783</v>
      </c>
      <c r="E20" s="65">
        <v>0</v>
      </c>
      <c r="F20" s="65">
        <f t="shared" si="3"/>
        <v>297783</v>
      </c>
      <c r="G20" s="65">
        <v>72811.710000000006</v>
      </c>
      <c r="H20" s="65">
        <f t="shared" si="4"/>
        <v>224971.28999999998</v>
      </c>
      <c r="I20" s="66">
        <f t="shared" si="2"/>
        <v>0.24451264847220966</v>
      </c>
      <c r="J20" s="67"/>
      <c r="K20" s="68"/>
      <c r="L20" s="68"/>
      <c r="M20" s="70"/>
    </row>
    <row r="21" spans="2:13" x14ac:dyDescent="0.25">
      <c r="B21" s="63" t="s">
        <v>46</v>
      </c>
      <c r="C21" s="21" t="s">
        <v>41</v>
      </c>
      <c r="D21" s="64">
        <v>155535</v>
      </c>
      <c r="E21" s="65">
        <v>0</v>
      </c>
      <c r="F21" s="65">
        <f t="shared" si="3"/>
        <v>155535</v>
      </c>
      <c r="G21" s="65">
        <v>0</v>
      </c>
      <c r="H21" s="65">
        <f t="shared" si="4"/>
        <v>155535</v>
      </c>
      <c r="I21" s="66">
        <f t="shared" si="2"/>
        <v>0</v>
      </c>
      <c r="J21" s="67"/>
      <c r="K21" s="68"/>
      <c r="L21" s="68"/>
      <c r="M21" s="70"/>
    </row>
    <row r="22" spans="2:13" x14ac:dyDescent="0.25">
      <c r="B22" s="63" t="s">
        <v>47</v>
      </c>
      <c r="C22" s="21" t="s">
        <v>41</v>
      </c>
      <c r="D22" s="64">
        <v>297173</v>
      </c>
      <c r="E22" s="65">
        <v>139077</v>
      </c>
      <c r="F22" s="65">
        <f t="shared" si="3"/>
        <v>436250</v>
      </c>
      <c r="G22" s="65">
        <v>21010</v>
      </c>
      <c r="H22" s="65">
        <f t="shared" si="4"/>
        <v>415240</v>
      </c>
      <c r="I22" s="66">
        <f t="shared" si="2"/>
        <v>4.8160458452722064E-2</v>
      </c>
      <c r="J22" s="67"/>
      <c r="K22" s="68"/>
      <c r="L22" s="68"/>
      <c r="M22" s="70"/>
    </row>
    <row r="23" spans="2:13" x14ac:dyDescent="0.25">
      <c r="B23" s="72" t="s">
        <v>48</v>
      </c>
      <c r="C23" s="21"/>
      <c r="D23" s="74">
        <f>SUM(D16:D22)</f>
        <v>3024889</v>
      </c>
      <c r="E23" s="76">
        <f>SUM(E16:E22)</f>
        <v>192077</v>
      </c>
      <c r="F23" s="76">
        <f t="shared" si="3"/>
        <v>3216966</v>
      </c>
      <c r="G23" s="76">
        <f>SUM(G16:G22)</f>
        <v>845155.70000000007</v>
      </c>
      <c r="H23" s="76">
        <f t="shared" si="4"/>
        <v>2371810.2999999998</v>
      </c>
      <c r="I23" s="75">
        <f t="shared" si="2"/>
        <v>0.26271825689174211</v>
      </c>
      <c r="J23" s="67"/>
      <c r="K23" s="68"/>
      <c r="L23" s="68"/>
      <c r="M23" s="68"/>
    </row>
    <row r="24" spans="2:13" x14ac:dyDescent="0.25">
      <c r="B24" s="63" t="s">
        <v>49</v>
      </c>
      <c r="C24" s="21" t="s">
        <v>13</v>
      </c>
      <c r="D24" s="64">
        <v>428127</v>
      </c>
      <c r="E24" s="65">
        <v>0</v>
      </c>
      <c r="F24" s="65">
        <f t="shared" si="3"/>
        <v>428127</v>
      </c>
      <c r="G24" s="64">
        <v>27050.87</v>
      </c>
      <c r="H24" s="65">
        <f t="shared" si="4"/>
        <v>401076.13</v>
      </c>
      <c r="I24" s="66">
        <f t="shared" si="2"/>
        <v>6.3184218701460085E-2</v>
      </c>
      <c r="J24" s="67"/>
      <c r="K24" s="70"/>
      <c r="L24" s="68"/>
      <c r="M24" s="68"/>
    </row>
    <row r="25" spans="2:13" x14ac:dyDescent="0.25">
      <c r="B25" s="63" t="s">
        <v>50</v>
      </c>
      <c r="C25" s="21" t="s">
        <v>13</v>
      </c>
      <c r="D25" s="64">
        <v>0</v>
      </c>
      <c r="E25" s="65">
        <v>296875.68</v>
      </c>
      <c r="F25" s="65">
        <f t="shared" si="3"/>
        <v>296875.68</v>
      </c>
      <c r="G25" s="64">
        <v>0</v>
      </c>
      <c r="H25" s="65">
        <f t="shared" si="4"/>
        <v>296875.68</v>
      </c>
      <c r="I25" s="66">
        <f t="shared" si="2"/>
        <v>0</v>
      </c>
      <c r="J25" s="67"/>
      <c r="K25" s="70"/>
      <c r="L25" s="68"/>
      <c r="M25" s="69"/>
    </row>
    <row r="26" spans="2:13" x14ac:dyDescent="0.25">
      <c r="B26" s="63" t="s">
        <v>51</v>
      </c>
      <c r="C26" s="21" t="s">
        <v>13</v>
      </c>
      <c r="D26" s="64">
        <v>0</v>
      </c>
      <c r="E26" s="65">
        <v>2350000</v>
      </c>
      <c r="F26" s="65">
        <f t="shared" si="3"/>
        <v>2350000</v>
      </c>
      <c r="G26" s="64">
        <v>0</v>
      </c>
      <c r="H26" s="65">
        <f t="shared" si="4"/>
        <v>2350000</v>
      </c>
      <c r="I26" s="66">
        <f t="shared" si="2"/>
        <v>0</v>
      </c>
      <c r="J26" s="67"/>
      <c r="K26" s="70"/>
      <c r="L26" s="68"/>
      <c r="M26" s="68"/>
    </row>
    <row r="27" spans="2:13" x14ac:dyDescent="0.25">
      <c r="B27" s="63" t="s">
        <v>52</v>
      </c>
      <c r="C27" s="21" t="s">
        <v>13</v>
      </c>
      <c r="D27" s="64">
        <v>0</v>
      </c>
      <c r="E27" s="65">
        <v>73602</v>
      </c>
      <c r="F27" s="65">
        <f t="shared" si="3"/>
        <v>73602</v>
      </c>
      <c r="G27" s="64">
        <v>0</v>
      </c>
      <c r="H27" s="65">
        <f t="shared" si="4"/>
        <v>73602</v>
      </c>
      <c r="I27" s="66">
        <f t="shared" si="2"/>
        <v>0</v>
      </c>
      <c r="J27" s="67"/>
      <c r="K27" s="70"/>
      <c r="L27" s="68"/>
      <c r="M27" s="68"/>
    </row>
    <row r="28" spans="2:13" x14ac:dyDescent="0.25">
      <c r="B28" s="63" t="s">
        <v>53</v>
      </c>
      <c r="C28" s="21" t="s">
        <v>13</v>
      </c>
      <c r="D28" s="64">
        <v>0</v>
      </c>
      <c r="E28" s="65">
        <v>24468026.140000001</v>
      </c>
      <c r="F28" s="65">
        <f t="shared" si="3"/>
        <v>24468026.140000001</v>
      </c>
      <c r="G28" s="64">
        <v>0</v>
      </c>
      <c r="H28" s="65">
        <f t="shared" si="4"/>
        <v>24468026.140000001</v>
      </c>
      <c r="I28" s="66">
        <f t="shared" si="2"/>
        <v>0</v>
      </c>
      <c r="J28" s="67"/>
      <c r="K28" s="70"/>
      <c r="L28" s="68"/>
      <c r="M28" s="68"/>
    </row>
    <row r="29" spans="2:13" x14ac:dyDescent="0.25">
      <c r="B29" s="63" t="s">
        <v>54</v>
      </c>
      <c r="C29" s="21" t="s">
        <v>13</v>
      </c>
      <c r="D29" s="64">
        <v>0</v>
      </c>
      <c r="E29" s="65">
        <v>1524911</v>
      </c>
      <c r="F29" s="65">
        <f t="shared" si="3"/>
        <v>1524911</v>
      </c>
      <c r="G29" s="64">
        <v>0</v>
      </c>
      <c r="H29" s="65">
        <f t="shared" si="4"/>
        <v>1524911</v>
      </c>
      <c r="I29" s="66">
        <f t="shared" si="2"/>
        <v>0</v>
      </c>
      <c r="J29" s="67"/>
      <c r="K29" s="70"/>
      <c r="L29" s="68"/>
      <c r="M29" s="68"/>
    </row>
    <row r="30" spans="2:13" x14ac:dyDescent="0.25">
      <c r="B30" s="63" t="s">
        <v>55</v>
      </c>
      <c r="C30" s="21" t="s">
        <v>13</v>
      </c>
      <c r="D30" s="64">
        <v>0</v>
      </c>
      <c r="E30" s="65">
        <v>32262.5</v>
      </c>
      <c r="F30" s="65">
        <f t="shared" si="3"/>
        <v>32262.5</v>
      </c>
      <c r="G30" s="64">
        <v>0</v>
      </c>
      <c r="H30" s="65">
        <f t="shared" si="4"/>
        <v>32262.5</v>
      </c>
      <c r="I30" s="66">
        <f t="shared" si="2"/>
        <v>0</v>
      </c>
      <c r="J30" s="67"/>
      <c r="K30" s="70"/>
      <c r="L30" s="68"/>
      <c r="M30" s="68"/>
    </row>
    <row r="31" spans="2:13" x14ac:dyDescent="0.25">
      <c r="B31" s="72" t="s">
        <v>56</v>
      </c>
      <c r="C31" s="21"/>
      <c r="D31" s="74">
        <f>SUM(D24:D30)</f>
        <v>428127</v>
      </c>
      <c r="E31" s="74">
        <f>SUM(E24:E30)</f>
        <v>28745677.32</v>
      </c>
      <c r="F31" s="74">
        <f>SUM(F24:F30)</f>
        <v>29173804.32</v>
      </c>
      <c r="G31" s="74">
        <f>SUM(G24:G30)</f>
        <v>27050.87</v>
      </c>
      <c r="H31" s="74">
        <f>SUM(H24:H30)</f>
        <v>29146753.449999999</v>
      </c>
      <c r="I31" s="77">
        <f>+G31/H31*1</f>
        <v>9.2809204450178652E-4</v>
      </c>
      <c r="J31" s="67"/>
      <c r="K31" s="70"/>
      <c r="L31" s="68"/>
      <c r="M31" s="68"/>
    </row>
    <row r="32" spans="2:13" x14ac:dyDescent="0.25">
      <c r="B32" s="63" t="s">
        <v>57</v>
      </c>
      <c r="C32" s="21" t="s">
        <v>13</v>
      </c>
      <c r="D32" s="64">
        <v>515254</v>
      </c>
      <c r="E32" s="65">
        <v>0</v>
      </c>
      <c r="F32" s="65">
        <f t="shared" ref="F32:F37" si="5">+D32+E32</f>
        <v>515254</v>
      </c>
      <c r="G32" s="65">
        <v>84783.98</v>
      </c>
      <c r="H32" s="65">
        <f t="shared" ref="H32:H37" si="6">+F32-G32</f>
        <v>430470.02</v>
      </c>
      <c r="I32" s="66">
        <f t="shared" ref="I32:I46" si="7">+G32/F32*1</f>
        <v>0.16454793169970539</v>
      </c>
      <c r="J32" s="67"/>
      <c r="K32" s="69"/>
      <c r="L32" s="68"/>
      <c r="M32" s="68"/>
    </row>
    <row r="33" spans="2:13" x14ac:dyDescent="0.25">
      <c r="B33" s="63" t="s">
        <v>58</v>
      </c>
      <c r="C33" s="21" t="s">
        <v>13</v>
      </c>
      <c r="D33" s="64">
        <v>1458742</v>
      </c>
      <c r="E33" s="65">
        <v>0</v>
      </c>
      <c r="F33" s="65">
        <f t="shared" si="5"/>
        <v>1458742</v>
      </c>
      <c r="G33" s="65">
        <v>325044.64</v>
      </c>
      <c r="H33" s="65">
        <f t="shared" si="6"/>
        <v>1133697.3599999999</v>
      </c>
      <c r="I33" s="66">
        <f t="shared" si="7"/>
        <v>0.22282531112424267</v>
      </c>
      <c r="J33" s="67"/>
      <c r="K33" s="68"/>
      <c r="L33" s="68"/>
      <c r="M33" s="68"/>
    </row>
    <row r="34" spans="2:13" x14ac:dyDescent="0.25">
      <c r="B34" s="63" t="s">
        <v>59</v>
      </c>
      <c r="C34" s="21" t="s">
        <v>13</v>
      </c>
      <c r="D34" s="64">
        <v>637542</v>
      </c>
      <c r="E34" s="65">
        <v>0</v>
      </c>
      <c r="F34" s="65">
        <f t="shared" si="5"/>
        <v>637542</v>
      </c>
      <c r="G34" s="65">
        <v>75286.47</v>
      </c>
      <c r="H34" s="65">
        <f t="shared" si="6"/>
        <v>562255.53</v>
      </c>
      <c r="I34" s="66">
        <f t="shared" si="7"/>
        <v>0.11808864357171762</v>
      </c>
      <c r="J34" s="67"/>
      <c r="K34" s="68"/>
      <c r="L34" s="68"/>
      <c r="M34" s="68"/>
    </row>
    <row r="35" spans="2:13" x14ac:dyDescent="0.25">
      <c r="B35" s="63" t="s">
        <v>60</v>
      </c>
      <c r="C35" s="21" t="s">
        <v>13</v>
      </c>
      <c r="D35" s="64">
        <v>1404487</v>
      </c>
      <c r="E35" s="65">
        <v>0</v>
      </c>
      <c r="F35" s="65">
        <f t="shared" si="5"/>
        <v>1404487</v>
      </c>
      <c r="G35" s="65">
        <v>389401.12</v>
      </c>
      <c r="H35" s="65">
        <f t="shared" si="6"/>
        <v>1015085.88</v>
      </c>
      <c r="I35" s="66">
        <f t="shared" si="7"/>
        <v>0.27725505469256745</v>
      </c>
      <c r="J35" s="67"/>
      <c r="K35" s="70"/>
      <c r="L35" s="68"/>
      <c r="M35" s="68"/>
    </row>
    <row r="36" spans="2:13" x14ac:dyDescent="0.25">
      <c r="B36" s="63" t="s">
        <v>61</v>
      </c>
      <c r="C36" s="21" t="s">
        <v>13</v>
      </c>
      <c r="D36" s="64">
        <v>1136334</v>
      </c>
      <c r="E36" s="65">
        <v>512980</v>
      </c>
      <c r="F36" s="65">
        <f t="shared" si="5"/>
        <v>1649314</v>
      </c>
      <c r="G36" s="65">
        <v>315366.49</v>
      </c>
      <c r="H36" s="65">
        <f t="shared" si="6"/>
        <v>1333947.51</v>
      </c>
      <c r="I36" s="66">
        <f t="shared" si="7"/>
        <v>0.19121070335909354</v>
      </c>
      <c r="J36" s="67"/>
      <c r="K36" s="70"/>
      <c r="L36" s="68"/>
      <c r="M36" s="68"/>
    </row>
    <row r="37" spans="2:13" x14ac:dyDescent="0.25">
      <c r="B37" s="63" t="s">
        <v>62</v>
      </c>
      <c r="C37" s="21" t="s">
        <v>13</v>
      </c>
      <c r="D37" s="64">
        <v>7545615</v>
      </c>
      <c r="E37" s="65">
        <v>0</v>
      </c>
      <c r="F37" s="65">
        <f t="shared" si="5"/>
        <v>7545615</v>
      </c>
      <c r="G37" s="65">
        <v>186987.14</v>
      </c>
      <c r="H37" s="65">
        <f t="shared" si="6"/>
        <v>7358627.8600000003</v>
      </c>
      <c r="I37" s="66">
        <f t="shared" si="7"/>
        <v>2.4780901225413703E-2</v>
      </c>
      <c r="J37" s="67"/>
      <c r="K37" s="70"/>
      <c r="L37" s="68"/>
      <c r="M37" s="68"/>
    </row>
    <row r="38" spans="2:13" x14ac:dyDescent="0.25">
      <c r="B38" s="72" t="s">
        <v>63</v>
      </c>
      <c r="C38" s="73"/>
      <c r="D38" s="74">
        <f>SUM(D31:D37)</f>
        <v>13126101</v>
      </c>
      <c r="E38" s="74">
        <f>SUM(E31:E37)</f>
        <v>29258657.32</v>
      </c>
      <c r="F38" s="74">
        <f>SUM(F31:F37)</f>
        <v>42384758.32</v>
      </c>
      <c r="G38" s="74">
        <f>SUM(G31:G37)</f>
        <v>1403920.71</v>
      </c>
      <c r="H38" s="74">
        <f>SUM(H31:H37)</f>
        <v>40980837.609999999</v>
      </c>
      <c r="I38" s="75">
        <f t="shared" si="7"/>
        <v>3.3123244431419466E-2</v>
      </c>
      <c r="J38" s="67"/>
      <c r="K38" s="70"/>
      <c r="L38" s="68"/>
      <c r="M38" s="68"/>
    </row>
    <row r="39" spans="2:13" x14ac:dyDescent="0.25">
      <c r="B39" s="63" t="s">
        <v>64</v>
      </c>
      <c r="C39" s="21" t="s">
        <v>65</v>
      </c>
      <c r="D39" s="64">
        <v>35000</v>
      </c>
      <c r="E39" s="65">
        <v>0</v>
      </c>
      <c r="F39" s="65">
        <f t="shared" ref="F39:F46" si="8">+D39+E39</f>
        <v>35000</v>
      </c>
      <c r="G39" s="65">
        <v>0</v>
      </c>
      <c r="H39" s="65">
        <f t="shared" ref="H39:H45" si="9">+F39-G39</f>
        <v>35000</v>
      </c>
      <c r="I39" s="66">
        <f t="shared" si="7"/>
        <v>0</v>
      </c>
      <c r="J39" s="67"/>
      <c r="K39" s="70"/>
      <c r="L39" s="68"/>
      <c r="M39" s="68"/>
    </row>
    <row r="40" spans="2:13" x14ac:dyDescent="0.25">
      <c r="B40" s="63" t="s">
        <v>66</v>
      </c>
      <c r="C40" s="21" t="s">
        <v>65</v>
      </c>
      <c r="D40" s="64">
        <v>544925</v>
      </c>
      <c r="E40" s="65">
        <v>-15000</v>
      </c>
      <c r="F40" s="65">
        <f t="shared" si="8"/>
        <v>529925</v>
      </c>
      <c r="G40" s="65">
        <v>243150.26</v>
      </c>
      <c r="H40" s="65">
        <f t="shared" si="9"/>
        <v>286774.74</v>
      </c>
      <c r="I40" s="66">
        <f t="shared" si="7"/>
        <v>0.45883900551964901</v>
      </c>
      <c r="J40" s="67"/>
      <c r="K40" s="70"/>
      <c r="L40" s="68"/>
      <c r="M40" s="68"/>
    </row>
    <row r="41" spans="2:13" x14ac:dyDescent="0.25">
      <c r="B41" s="63" t="s">
        <v>67</v>
      </c>
      <c r="C41" s="21" t="s">
        <v>65</v>
      </c>
      <c r="D41" s="64">
        <v>575455</v>
      </c>
      <c r="E41" s="65">
        <v>65000</v>
      </c>
      <c r="F41" s="65">
        <f t="shared" si="8"/>
        <v>640455</v>
      </c>
      <c r="G41" s="65">
        <v>116560.81</v>
      </c>
      <c r="H41" s="65">
        <f t="shared" si="9"/>
        <v>523894.19</v>
      </c>
      <c r="I41" s="66">
        <f t="shared" si="7"/>
        <v>0.18199687722010133</v>
      </c>
      <c r="J41" s="67"/>
      <c r="K41" s="68"/>
      <c r="L41" s="68"/>
      <c r="M41" s="68"/>
    </row>
    <row r="42" spans="2:13" x14ac:dyDescent="0.25">
      <c r="B42" s="63" t="s">
        <v>68</v>
      </c>
      <c r="C42" s="21" t="s">
        <v>65</v>
      </c>
      <c r="D42" s="64">
        <v>270565</v>
      </c>
      <c r="E42" s="65">
        <v>0</v>
      </c>
      <c r="F42" s="65">
        <f t="shared" si="8"/>
        <v>270565</v>
      </c>
      <c r="G42" s="65">
        <v>3108</v>
      </c>
      <c r="H42" s="65">
        <f t="shared" si="9"/>
        <v>267457</v>
      </c>
      <c r="I42" s="66">
        <f t="shared" si="7"/>
        <v>1.1487073346515624E-2</v>
      </c>
      <c r="J42" s="67"/>
      <c r="K42" s="68"/>
      <c r="L42" s="68"/>
      <c r="M42" s="68"/>
    </row>
    <row r="43" spans="2:13" x14ac:dyDescent="0.25">
      <c r="B43" s="63" t="s">
        <v>69</v>
      </c>
      <c r="C43" s="21" t="s">
        <v>65</v>
      </c>
      <c r="D43" s="64">
        <v>510112</v>
      </c>
      <c r="E43" s="65">
        <v>506422</v>
      </c>
      <c r="F43" s="65">
        <f t="shared" si="8"/>
        <v>1016534</v>
      </c>
      <c r="G43" s="65">
        <v>257371.68</v>
      </c>
      <c r="H43" s="65">
        <f t="shared" si="9"/>
        <v>759162.32000000007</v>
      </c>
      <c r="I43" s="66">
        <f t="shared" si="7"/>
        <v>0.25318551076501128</v>
      </c>
      <c r="J43" s="70"/>
      <c r="K43" s="68"/>
      <c r="L43" s="68"/>
      <c r="M43" s="68"/>
    </row>
    <row r="44" spans="2:13" x14ac:dyDescent="0.25">
      <c r="B44" s="72" t="s">
        <v>70</v>
      </c>
      <c r="C44" s="73"/>
      <c r="D44" s="74">
        <f>SUM(D39:D43)</f>
        <v>1936057</v>
      </c>
      <c r="E44" s="74">
        <f>SUM(E39:E43)</f>
        <v>556422</v>
      </c>
      <c r="F44" s="76">
        <f t="shared" si="8"/>
        <v>2492479</v>
      </c>
      <c r="G44" s="76">
        <f>SUM(G39:G43)</f>
        <v>620190.75</v>
      </c>
      <c r="H44" s="76">
        <f t="shared" si="9"/>
        <v>1872288.25</v>
      </c>
      <c r="I44" s="75">
        <f t="shared" si="7"/>
        <v>0.24882486472303278</v>
      </c>
      <c r="J44" s="70"/>
      <c r="K44" s="68"/>
      <c r="L44" s="68"/>
      <c r="M44" s="68"/>
    </row>
    <row r="45" spans="2:13" x14ac:dyDescent="0.25">
      <c r="B45" s="63" t="s">
        <v>71</v>
      </c>
      <c r="C45" s="21" t="s">
        <v>72</v>
      </c>
      <c r="D45" s="64">
        <v>286254</v>
      </c>
      <c r="E45" s="65">
        <v>289694</v>
      </c>
      <c r="F45" s="65">
        <f t="shared" si="8"/>
        <v>575948</v>
      </c>
      <c r="G45" s="65">
        <v>147848.9</v>
      </c>
      <c r="H45" s="65">
        <f t="shared" si="9"/>
        <v>428099.1</v>
      </c>
      <c r="I45" s="66">
        <f t="shared" si="7"/>
        <v>0.25670529283893684</v>
      </c>
      <c r="J45" s="70"/>
      <c r="K45" s="68"/>
      <c r="L45" s="68"/>
      <c r="M45" s="68"/>
    </row>
    <row r="46" spans="2:13" x14ac:dyDescent="0.25">
      <c r="B46" s="63" t="s">
        <v>73</v>
      </c>
      <c r="C46" s="21" t="s">
        <v>72</v>
      </c>
      <c r="D46" s="64">
        <v>0</v>
      </c>
      <c r="E46" s="65">
        <v>390100</v>
      </c>
      <c r="F46" s="65">
        <f t="shared" si="8"/>
        <v>390100</v>
      </c>
      <c r="G46" s="65">
        <v>0</v>
      </c>
      <c r="H46" s="65">
        <v>0</v>
      </c>
      <c r="I46" s="66">
        <f t="shared" si="7"/>
        <v>0</v>
      </c>
      <c r="J46" s="70"/>
      <c r="K46" s="68"/>
      <c r="L46" s="68"/>
      <c r="M46" s="68"/>
    </row>
    <row r="47" spans="2:13" x14ac:dyDescent="0.25">
      <c r="B47" s="72" t="s">
        <v>74</v>
      </c>
      <c r="C47" s="73"/>
      <c r="D47" s="74">
        <f>+D45</f>
        <v>286254</v>
      </c>
      <c r="E47" s="74">
        <f>+E45+E46</f>
        <v>679794</v>
      </c>
      <c r="F47" s="74">
        <f>+F45+F46</f>
        <v>966048</v>
      </c>
      <c r="G47" s="74">
        <f>+G45</f>
        <v>147848.9</v>
      </c>
      <c r="H47" s="74">
        <f>+H45</f>
        <v>428099.1</v>
      </c>
      <c r="I47" s="77">
        <f>+I45</f>
        <v>0.25670529283893684</v>
      </c>
      <c r="J47" s="70"/>
      <c r="K47" s="68"/>
      <c r="L47" s="68"/>
      <c r="M47" s="68"/>
    </row>
    <row r="48" spans="2:13" x14ac:dyDescent="0.25">
      <c r="B48" s="78" t="s">
        <v>75</v>
      </c>
      <c r="C48" s="79"/>
      <c r="D48" s="80">
        <f>+D44+D23+D15+D38+D47</f>
        <v>64231563</v>
      </c>
      <c r="E48" s="80">
        <f>+E44+E23+E15+E38+E47</f>
        <v>30678950.32</v>
      </c>
      <c r="F48" s="80">
        <f>+F44+F23+F15+F38+F47</f>
        <v>94910513.319999993</v>
      </c>
      <c r="G48" s="80">
        <f>+G44+G23+G15+G38+G47</f>
        <v>22096407.93</v>
      </c>
      <c r="H48" s="80">
        <f>+H44+H23+H15+H38+H47</f>
        <v>72424005.389999986</v>
      </c>
      <c r="I48" s="81">
        <f>+G48/F48*1</f>
        <v>0.23281306945943722</v>
      </c>
      <c r="J48" s="70"/>
      <c r="K48" s="68"/>
      <c r="L48" s="68"/>
      <c r="M48" s="68"/>
    </row>
    <row r="49" spans="2:13" x14ac:dyDescent="0.25">
      <c r="B49" s="40" t="s">
        <v>20</v>
      </c>
      <c r="C49" s="21"/>
      <c r="D49" s="64"/>
      <c r="E49" s="82"/>
      <c r="F49" s="65"/>
      <c r="G49" s="65"/>
      <c r="H49" s="65"/>
      <c r="I49" s="66"/>
      <c r="J49" s="70"/>
      <c r="K49" s="68"/>
      <c r="L49" s="68"/>
      <c r="M49" s="68"/>
    </row>
    <row r="50" spans="2:13" x14ac:dyDescent="0.25">
      <c r="B50" s="63" t="s">
        <v>76</v>
      </c>
      <c r="C50" s="21" t="s">
        <v>77</v>
      </c>
      <c r="D50" s="64">
        <v>42571139</v>
      </c>
      <c r="E50" s="65">
        <v>0</v>
      </c>
      <c r="F50" s="65">
        <f t="shared" ref="F50:F55" si="10">+D50+E50</f>
        <v>42571139</v>
      </c>
      <c r="G50" s="65">
        <v>8662857.7899999991</v>
      </c>
      <c r="H50" s="65">
        <f t="shared" ref="H50:H55" si="11">+F50-G50</f>
        <v>33908281.210000001</v>
      </c>
      <c r="I50" s="66">
        <f t="shared" ref="I50:I57" si="12">+G50/F50*1</f>
        <v>0.2034913322380216</v>
      </c>
      <c r="J50" s="70"/>
      <c r="K50" s="68"/>
      <c r="L50" s="68"/>
      <c r="M50" s="68"/>
    </row>
    <row r="51" spans="2:13" x14ac:dyDescent="0.25">
      <c r="B51" s="63" t="s">
        <v>78</v>
      </c>
      <c r="C51" s="21" t="s">
        <v>22</v>
      </c>
      <c r="D51" s="64">
        <v>33255992</v>
      </c>
      <c r="E51" s="65">
        <v>-3925016</v>
      </c>
      <c r="F51" s="65">
        <f t="shared" si="10"/>
        <v>29330976</v>
      </c>
      <c r="G51" s="65">
        <v>10488405.66</v>
      </c>
      <c r="H51" s="65">
        <f t="shared" si="11"/>
        <v>18842570.34</v>
      </c>
      <c r="I51" s="66">
        <f t="shared" si="12"/>
        <v>0.35758802093731895</v>
      </c>
      <c r="J51" s="71"/>
      <c r="K51" s="68"/>
      <c r="L51" s="68"/>
      <c r="M51" s="68"/>
    </row>
    <row r="52" spans="2:13" x14ac:dyDescent="0.25">
      <c r="B52" s="63" t="s">
        <v>79</v>
      </c>
      <c r="C52" s="21" t="s">
        <v>80</v>
      </c>
      <c r="D52" s="64">
        <v>103117361</v>
      </c>
      <c r="E52" s="65">
        <v>801689</v>
      </c>
      <c r="F52" s="65">
        <f t="shared" si="10"/>
        <v>103919050</v>
      </c>
      <c r="G52" s="65">
        <v>23263959.41</v>
      </c>
      <c r="H52" s="65">
        <f t="shared" si="11"/>
        <v>80655090.590000004</v>
      </c>
      <c r="I52" s="66">
        <f t="shared" si="12"/>
        <v>0.22386616707908705</v>
      </c>
      <c r="J52" s="67"/>
      <c r="K52" s="68"/>
      <c r="L52" s="68"/>
      <c r="M52" s="68"/>
    </row>
    <row r="53" spans="2:13" x14ac:dyDescent="0.25">
      <c r="B53" s="63" t="s">
        <v>81</v>
      </c>
      <c r="C53" s="21" t="s">
        <v>82</v>
      </c>
      <c r="D53" s="64">
        <v>3673690</v>
      </c>
      <c r="E53" s="65">
        <v>0</v>
      </c>
      <c r="F53" s="65">
        <f t="shared" si="10"/>
        <v>3673690</v>
      </c>
      <c r="G53" s="65">
        <v>1498576.71</v>
      </c>
      <c r="H53" s="65">
        <f t="shared" si="11"/>
        <v>2175113.29</v>
      </c>
      <c r="I53" s="66">
        <f t="shared" si="12"/>
        <v>0.40792138422131424</v>
      </c>
      <c r="J53" s="67"/>
      <c r="K53" s="68"/>
      <c r="L53" s="68"/>
      <c r="M53" s="68"/>
    </row>
    <row r="54" spans="2:13" x14ac:dyDescent="0.25">
      <c r="B54" s="63" t="s">
        <v>83</v>
      </c>
      <c r="C54" s="21" t="s">
        <v>84</v>
      </c>
      <c r="D54" s="64">
        <v>13204525</v>
      </c>
      <c r="E54" s="65">
        <v>0</v>
      </c>
      <c r="F54" s="65">
        <f t="shared" si="10"/>
        <v>13204525</v>
      </c>
      <c r="G54" s="65">
        <v>4021997.15</v>
      </c>
      <c r="H54" s="65">
        <f t="shared" si="11"/>
        <v>9182527.8499999996</v>
      </c>
      <c r="I54" s="66">
        <f t="shared" si="12"/>
        <v>0.30459233861119578</v>
      </c>
      <c r="J54" s="67"/>
      <c r="K54" s="68"/>
      <c r="L54" s="68"/>
      <c r="M54" s="68"/>
    </row>
    <row r="55" spans="2:13" x14ac:dyDescent="0.25">
      <c r="B55" s="63" t="s">
        <v>85</v>
      </c>
      <c r="C55" s="21" t="s">
        <v>86</v>
      </c>
      <c r="D55" s="64">
        <v>4555415</v>
      </c>
      <c r="E55" s="65">
        <v>743096</v>
      </c>
      <c r="F55" s="65">
        <f t="shared" si="10"/>
        <v>5298511</v>
      </c>
      <c r="G55" s="65">
        <v>2025931.64</v>
      </c>
      <c r="H55" s="65">
        <f t="shared" si="11"/>
        <v>3272579.3600000003</v>
      </c>
      <c r="I55" s="66">
        <f t="shared" si="12"/>
        <v>0.38235867397463175</v>
      </c>
      <c r="J55" s="67"/>
      <c r="K55" s="68"/>
      <c r="L55" s="68"/>
      <c r="M55" s="68"/>
    </row>
    <row r="56" spans="2:13" x14ac:dyDescent="0.25">
      <c r="B56" s="78" t="s">
        <v>87</v>
      </c>
      <c r="C56" s="79"/>
      <c r="D56" s="80">
        <f>SUM(D50:D55)</f>
        <v>200378122</v>
      </c>
      <c r="E56" s="80">
        <f>SUM(E50:E55)</f>
        <v>-2380231</v>
      </c>
      <c r="F56" s="80">
        <f>SUM(F50:F55)</f>
        <v>197997891</v>
      </c>
      <c r="G56" s="80">
        <f>SUM(G50:G55)</f>
        <v>49961728.359999999</v>
      </c>
      <c r="H56" s="80">
        <f>SUM(H50:H55)</f>
        <v>148036162.64000002</v>
      </c>
      <c r="I56" s="81">
        <f t="shared" si="12"/>
        <v>0.25233464916048021</v>
      </c>
      <c r="J56" s="67"/>
      <c r="K56" s="68"/>
      <c r="L56" s="68"/>
      <c r="M56" s="68"/>
    </row>
    <row r="57" spans="2:13" x14ac:dyDescent="0.25">
      <c r="B57" s="83" t="s">
        <v>88</v>
      </c>
      <c r="C57" s="83"/>
      <c r="D57" s="84">
        <f>+D48+D56</f>
        <v>264609685</v>
      </c>
      <c r="E57" s="84">
        <f>+E48+E56</f>
        <v>28298719.32</v>
      </c>
      <c r="F57" s="84">
        <f>+F48+F56</f>
        <v>292908404.31999999</v>
      </c>
      <c r="G57" s="84">
        <f>+G48+G56</f>
        <v>72058136.289999992</v>
      </c>
      <c r="H57" s="84">
        <f>+H48+H56</f>
        <v>220460168.03</v>
      </c>
      <c r="I57" s="85">
        <f t="shared" si="12"/>
        <v>0.2460091114738964</v>
      </c>
      <c r="J57" s="67"/>
      <c r="K57" s="68"/>
      <c r="L57" s="68"/>
      <c r="M57" s="68"/>
    </row>
    <row r="58" spans="2:13" x14ac:dyDescent="0.25">
      <c r="B58" s="86" t="s">
        <v>89</v>
      </c>
      <c r="C58" s="86"/>
      <c r="D58" s="86"/>
      <c r="F58" s="67"/>
      <c r="G58" s="71"/>
      <c r="H58" s="67"/>
      <c r="I58" s="87"/>
      <c r="J58" s="67"/>
      <c r="K58" s="68"/>
      <c r="L58" s="68"/>
      <c r="M58" s="68"/>
    </row>
  </sheetData>
  <mergeCells count="3">
    <mergeCell ref="B1:I1"/>
    <mergeCell ref="B2:I2"/>
    <mergeCell ref="B3:I3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zoomScaleNormal="100" workbookViewId="0">
      <selection activeCell="B2" sqref="B2"/>
    </sheetView>
  </sheetViews>
  <sheetFormatPr baseColWidth="10" defaultColWidth="8.88671875" defaultRowHeight="13.2" x14ac:dyDescent="0.25"/>
  <cols>
    <col min="1" max="1" width="11.44140625"/>
    <col min="2" max="2" width="23.33203125"/>
    <col min="3" max="3" width="14.88671875"/>
    <col min="4" max="4" width="14.21875"/>
    <col min="5" max="5" width="14.88671875"/>
    <col min="6" max="6" width="13.77734375"/>
    <col min="7" max="7" width="15.44140625"/>
    <col min="8" max="8" width="9.33203125"/>
    <col min="9" max="10" width="12.6640625"/>
    <col min="11" max="11" width="13.6640625"/>
    <col min="12" max="12" width="12.77734375"/>
    <col min="13" max="13" width="13.6640625"/>
    <col min="14" max="14" width="12.6640625"/>
    <col min="15" max="15" width="13.6640625"/>
    <col min="16" max="16" width="11.5546875"/>
    <col min="17" max="1025" width="11.44140625"/>
  </cols>
  <sheetData>
    <row r="2" spans="2:9" ht="21" customHeight="1" x14ac:dyDescent="0.25">
      <c r="B2" s="5" t="s">
        <v>90</v>
      </c>
      <c r="C2" s="5"/>
      <c r="D2" s="5"/>
      <c r="E2" s="5"/>
      <c r="F2" s="5"/>
      <c r="G2" s="5"/>
      <c r="H2" s="5"/>
    </row>
    <row r="3" spans="2:9" ht="20.25" customHeight="1" x14ac:dyDescent="0.4">
      <c r="B3" s="3" t="str">
        <f>CORRIENTES!B2</f>
        <v>AL 31 DE JULIO DE 2017</v>
      </c>
      <c r="C3" s="3"/>
      <c r="D3" s="3"/>
      <c r="E3" s="3"/>
      <c r="F3" s="3"/>
      <c r="G3" s="3"/>
      <c r="H3" s="3"/>
      <c r="I3" s="88"/>
    </row>
    <row r="4" spans="2:9" ht="12.75" customHeight="1" x14ac:dyDescent="0.25">
      <c r="B4" s="4" t="s">
        <v>91</v>
      </c>
      <c r="C4" s="4"/>
      <c r="D4" s="4"/>
      <c r="E4" s="4"/>
      <c r="F4" s="4"/>
      <c r="G4" s="4"/>
      <c r="H4" s="4"/>
    </row>
    <row r="6" spans="2:9" ht="20.399999999999999" x14ac:dyDescent="0.25">
      <c r="B6" s="59" t="s">
        <v>92</v>
      </c>
      <c r="C6" s="59" t="s">
        <v>6</v>
      </c>
      <c r="D6" s="59" t="s">
        <v>7</v>
      </c>
      <c r="E6" s="59" t="s">
        <v>8</v>
      </c>
      <c r="F6" s="59" t="s">
        <v>9</v>
      </c>
      <c r="G6" s="60" t="s">
        <v>10</v>
      </c>
      <c r="H6" s="61" t="s">
        <v>11</v>
      </c>
    </row>
    <row r="7" spans="2:9" x14ac:dyDescent="0.25">
      <c r="B7" s="2" t="s">
        <v>93</v>
      </c>
      <c r="C7" s="2"/>
      <c r="D7" s="2"/>
      <c r="E7" s="2"/>
      <c r="F7" s="2"/>
      <c r="G7" s="2"/>
      <c r="H7" s="2"/>
    </row>
    <row r="8" spans="2:9" x14ac:dyDescent="0.25">
      <c r="B8" s="89" t="s">
        <v>94</v>
      </c>
      <c r="C8" s="90">
        <v>64231563</v>
      </c>
      <c r="D8" s="90">
        <v>30678950.32</v>
      </c>
      <c r="E8" s="90">
        <f>+C8+D8</f>
        <v>94910513.319999993</v>
      </c>
      <c r="F8" s="90">
        <f>CORRIENTES!G48</f>
        <v>22096407.93</v>
      </c>
      <c r="G8" s="90">
        <f>+E8-F8</f>
        <v>72814105.389999986</v>
      </c>
      <c r="H8" s="91">
        <f>+F8/E8*1</f>
        <v>0.23281306945943722</v>
      </c>
    </row>
    <row r="9" spans="2:9" x14ac:dyDescent="0.25">
      <c r="B9" s="89" t="s">
        <v>95</v>
      </c>
      <c r="C9" s="90">
        <v>200378122</v>
      </c>
      <c r="D9" s="90">
        <v>-2380231</v>
      </c>
      <c r="E9" s="90">
        <f>C9+D9</f>
        <v>197997891</v>
      </c>
      <c r="F9" s="90">
        <f>CORRIENTES!G56</f>
        <v>49961728.359999999</v>
      </c>
      <c r="G9" s="90">
        <f>+E9-F9</f>
        <v>148036162.63999999</v>
      </c>
      <c r="H9" s="91">
        <f>+F9/E9*1</f>
        <v>0.25233464916048021</v>
      </c>
    </row>
    <row r="10" spans="2:9" x14ac:dyDescent="0.25">
      <c r="B10" s="92" t="s">
        <v>88</v>
      </c>
      <c r="C10" s="93">
        <f>SUM(C8:C9)</f>
        <v>264609685</v>
      </c>
      <c r="D10" s="93">
        <f>SUM(D8:D9)</f>
        <v>28298719.32</v>
      </c>
      <c r="E10" s="93">
        <f>SUM(E8:E9)</f>
        <v>292908404.31999999</v>
      </c>
      <c r="F10" s="93">
        <f>SUM(F8:F9)</f>
        <v>72058136.289999992</v>
      </c>
      <c r="G10" s="93">
        <f>SUM(G8:G9)</f>
        <v>220850268.02999997</v>
      </c>
      <c r="H10" s="94">
        <f>+F10/E10*1</f>
        <v>0.2460091114738964</v>
      </c>
    </row>
    <row r="11" spans="2:9" x14ac:dyDescent="0.25">
      <c r="B11" s="1" t="s">
        <v>96</v>
      </c>
      <c r="C11" s="1"/>
      <c r="D11" s="1"/>
      <c r="E11" s="1"/>
      <c r="F11" s="1"/>
      <c r="G11" s="1"/>
      <c r="H11" s="1"/>
    </row>
    <row r="12" spans="2:9" x14ac:dyDescent="0.25">
      <c r="B12" s="89" t="s">
        <v>94</v>
      </c>
      <c r="C12" s="90">
        <v>5263094</v>
      </c>
      <c r="D12" s="90">
        <v>0</v>
      </c>
      <c r="E12" s="90">
        <f>+C12</f>
        <v>5263094</v>
      </c>
      <c r="F12" s="90">
        <v>230751</v>
      </c>
      <c r="G12" s="90">
        <f>+E12-F12</f>
        <v>5032343</v>
      </c>
      <c r="H12" s="91">
        <f>+F12/E12*1</f>
        <v>4.3843222256718196E-2</v>
      </c>
    </row>
    <row r="13" spans="2:9" x14ac:dyDescent="0.25">
      <c r="B13" s="89" t="s">
        <v>22</v>
      </c>
      <c r="C13" s="90"/>
      <c r="D13" s="90">
        <v>3925016</v>
      </c>
      <c r="E13" s="90">
        <v>3925016</v>
      </c>
      <c r="F13" s="90">
        <v>0</v>
      </c>
      <c r="G13" s="90">
        <f>+E13</f>
        <v>3925016</v>
      </c>
      <c r="H13" s="91">
        <v>0</v>
      </c>
    </row>
    <row r="14" spans="2:9" x14ac:dyDescent="0.25">
      <c r="B14" s="95" t="s">
        <v>97</v>
      </c>
      <c r="C14" s="96">
        <f>SUM(C12)</f>
        <v>5263094</v>
      </c>
      <c r="D14" s="96">
        <f>SUM(D12:D13)</f>
        <v>3925016</v>
      </c>
      <c r="E14" s="96">
        <f>SUM(E12:E13)</f>
        <v>9188110</v>
      </c>
      <c r="F14" s="96">
        <f>SUM(F12)</f>
        <v>230751</v>
      </c>
      <c r="G14" s="96">
        <f>SUM(G12:G13)</f>
        <v>8957359</v>
      </c>
      <c r="H14" s="97">
        <f>+F14/E14*1</f>
        <v>2.511408766329528E-2</v>
      </c>
    </row>
    <row r="15" spans="2:9" x14ac:dyDescent="0.25">
      <c r="B15" s="98" t="s">
        <v>98</v>
      </c>
      <c r="C15" s="99">
        <f>+C10+C12</f>
        <v>269872779</v>
      </c>
      <c r="D15" s="99">
        <f>+D10+D13</f>
        <v>32223735.32</v>
      </c>
      <c r="E15" s="99">
        <f>+E10+E14</f>
        <v>302096514.31999999</v>
      </c>
      <c r="F15" s="99">
        <f>+F10+F14</f>
        <v>72288887.289999992</v>
      </c>
      <c r="G15" s="99">
        <f>+G10+G14</f>
        <v>229807627.02999997</v>
      </c>
      <c r="H15" s="97">
        <f>+F15/E15*1</f>
        <v>0.23929070301495425</v>
      </c>
    </row>
    <row r="16" spans="2:9" x14ac:dyDescent="0.25">
      <c r="B16" s="100" t="s">
        <v>99</v>
      </c>
      <c r="C16" s="101"/>
      <c r="D16" s="102"/>
      <c r="E16" s="101"/>
      <c r="F16" s="102"/>
      <c r="G16" s="102"/>
      <c r="H16" s="102"/>
    </row>
    <row r="17" spans="3:6" x14ac:dyDescent="0.25">
      <c r="C17" s="62"/>
      <c r="D17" s="62"/>
    </row>
    <row r="18" spans="3:6" x14ac:dyDescent="0.25">
      <c r="D18" s="62"/>
      <c r="F18" s="37"/>
    </row>
  </sheetData>
  <mergeCells count="5">
    <mergeCell ref="B2:H2"/>
    <mergeCell ref="B3:H3"/>
    <mergeCell ref="B4:H4"/>
    <mergeCell ref="B7:H7"/>
    <mergeCell ref="B11:H11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8.88671875" defaultRowHeight="13.2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PROYECTOS DE INVERSION</vt:lpstr>
      <vt:lpstr>CORRIENTES</vt:lpstr>
      <vt:lpstr>CONSOLIDADO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Hp</cp:lastModifiedBy>
  <cp:revision>0</cp:revision>
  <cp:lastPrinted>2017-06-05T09:06:41Z</cp:lastPrinted>
  <dcterms:created xsi:type="dcterms:W3CDTF">2017-02-01T08:37:40Z</dcterms:created>
  <dcterms:modified xsi:type="dcterms:W3CDTF">2021-01-18T21:04:30Z</dcterms:modified>
  <dc:language>en-US</dc:language>
</cp:coreProperties>
</file>